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3\VZ65423043 Oprava měření trakčních napájecích stanic pro záznam hodnot napájení\podklady SEE\"/>
    </mc:Choice>
  </mc:AlternateContent>
  <xr:revisionPtr revIDLastSave="0" documentId="13_ncr:1_{B7700961-3B86-48CC-8D70-C71CB60D58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01 - Technologická část" sheetId="2" r:id="rId2"/>
    <sheet name="S02 - Elektro" sheetId="3" r:id="rId3"/>
    <sheet name="S03 - VON" sheetId="4" r:id="rId4"/>
  </sheets>
  <definedNames>
    <definedName name="_xlnm._FilterDatabase" localSheetId="1" hidden="1">'S01 - Technologická část'!$C$118:$K$158</definedName>
    <definedName name="_xlnm._FilterDatabase" localSheetId="2" hidden="1">'S02 - Elektro'!$C$117:$K$132</definedName>
    <definedName name="_xlnm._FilterDatabase" localSheetId="3" hidden="1">'S03 - VON'!$C$116:$K$120</definedName>
    <definedName name="_xlnm.Print_Titles" localSheetId="0">'Rekapitulace stavby'!$92:$92</definedName>
    <definedName name="_xlnm.Print_Titles" localSheetId="1">'S01 - Technologická část'!$118:$118</definedName>
    <definedName name="_xlnm.Print_Titles" localSheetId="2">'S02 - Elektro'!$117:$117</definedName>
    <definedName name="_xlnm.Print_Titles" localSheetId="3">'S03 - VON'!$116:$116</definedName>
    <definedName name="_xlnm.Print_Area" localSheetId="0">'Rekapitulace stavby'!$D$4:$AO$76,'Rekapitulace stavby'!$C$82:$AQ$98</definedName>
    <definedName name="_xlnm.Print_Area" localSheetId="1">'S01 - Technologická část'!$C$4:$J$76,'S01 - Technologická část'!$C$82:$J$100,'S01 - Technologická část'!$C$106:$K$158</definedName>
    <definedName name="_xlnm.Print_Area" localSheetId="2">'S02 - Elektro'!$C$4:$J$76,'S02 - Elektro'!$C$82:$J$99,'S02 - Elektro'!$C$105:$K$132</definedName>
    <definedName name="_xlnm.Print_Area" localSheetId="3">'S03 - VON'!$C$4:$J$76,'S03 - VON'!$C$82:$J$98,'S03 - VON'!$C$104:$K$120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19" i="4"/>
  <c r="BH119" i="4"/>
  <c r="BG119" i="4"/>
  <c r="BF119" i="4"/>
  <c r="J34" i="4" s="1"/>
  <c r="AW97" i="1" s="1"/>
  <c r="T119" i="4"/>
  <c r="T118" i="4"/>
  <c r="T117" i="4"/>
  <c r="R119" i="4"/>
  <c r="R118" i="4" s="1"/>
  <c r="R117" i="4" s="1"/>
  <c r="P119" i="4"/>
  <c r="P118" i="4" s="1"/>
  <c r="P117" i="4" s="1"/>
  <c r="AU97" i="1" s="1"/>
  <c r="F111" i="4"/>
  <c r="E109" i="4"/>
  <c r="F89" i="4"/>
  <c r="E87" i="4"/>
  <c r="J24" i="4"/>
  <c r="E24" i="4"/>
  <c r="J92" i="4"/>
  <c r="J23" i="4"/>
  <c r="J21" i="4"/>
  <c r="E21" i="4"/>
  <c r="J91" i="4" s="1"/>
  <c r="J20" i="4"/>
  <c r="J18" i="4"/>
  <c r="E18" i="4"/>
  <c r="F114" i="4" s="1"/>
  <c r="J17" i="4"/>
  <c r="J15" i="4"/>
  <c r="E15" i="4"/>
  <c r="F113" i="4"/>
  <c r="J14" i="4"/>
  <c r="J12" i="4"/>
  <c r="J111" i="4" s="1"/>
  <c r="E7" i="4"/>
  <c r="E107" i="4" s="1"/>
  <c r="J37" i="3"/>
  <c r="J36" i="3"/>
  <c r="AY96" i="1" s="1"/>
  <c r="J35" i="3"/>
  <c r="AX96" i="1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/>
  <c r="J23" i="3"/>
  <c r="J21" i="3"/>
  <c r="E21" i="3"/>
  <c r="J114" i="3" s="1"/>
  <c r="J20" i="3"/>
  <c r="J18" i="3"/>
  <c r="E18" i="3"/>
  <c r="F92" i="3"/>
  <c r="J17" i="3"/>
  <c r="J15" i="3"/>
  <c r="E15" i="3"/>
  <c r="F91" i="3"/>
  <c r="J14" i="3"/>
  <c r="J12" i="3"/>
  <c r="J112" i="3"/>
  <c r="E7" i="3"/>
  <c r="E108" i="3" s="1"/>
  <c r="J37" i="2"/>
  <c r="J36" i="2"/>
  <c r="AY95" i="1"/>
  <c r="J35" i="2"/>
  <c r="AX95" i="1" s="1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/>
  <c r="J23" i="2"/>
  <c r="J21" i="2"/>
  <c r="E21" i="2"/>
  <c r="J115" i="2" s="1"/>
  <c r="J20" i="2"/>
  <c r="J18" i="2"/>
  <c r="E18" i="2"/>
  <c r="F116" i="2"/>
  <c r="J17" i="2"/>
  <c r="J15" i="2"/>
  <c r="E15" i="2"/>
  <c r="F115" i="2"/>
  <c r="J14" i="2"/>
  <c r="J12" i="2"/>
  <c r="J89" i="2"/>
  <c r="E7" i="2"/>
  <c r="E109" i="2" s="1"/>
  <c r="L90" i="1"/>
  <c r="AM90" i="1"/>
  <c r="AM89" i="1"/>
  <c r="L89" i="1"/>
  <c r="AM87" i="1"/>
  <c r="L87" i="1"/>
  <c r="L85" i="1"/>
  <c r="L84" i="1"/>
  <c r="BK151" i="2"/>
  <c r="BK138" i="2"/>
  <c r="J132" i="3"/>
  <c r="F36" i="4"/>
  <c r="BC97" i="1" s="1"/>
  <c r="J151" i="2"/>
  <c r="BK157" i="2"/>
  <c r="J126" i="2"/>
  <c r="J145" i="2"/>
  <c r="J141" i="2"/>
  <c r="BK132" i="2"/>
  <c r="BK146" i="2"/>
  <c r="J130" i="2"/>
  <c r="BK126" i="3"/>
  <c r="BK145" i="2"/>
  <c r="J128" i="2"/>
  <c r="BK150" i="2"/>
  <c r="BK141" i="2"/>
  <c r="J132" i="2"/>
  <c r="BK154" i="2"/>
  <c r="BK122" i="3"/>
  <c r="BK121" i="3"/>
  <c r="J124" i="3"/>
  <c r="J121" i="3"/>
  <c r="BK144" i="2"/>
  <c r="BK130" i="2"/>
  <c r="J154" i="2"/>
  <c r="BK142" i="2"/>
  <c r="BK136" i="2"/>
  <c r="BK155" i="2"/>
  <c r="J153" i="2"/>
  <c r="BK127" i="3"/>
  <c r="J126" i="3"/>
  <c r="BK132" i="3"/>
  <c r="F37" i="4"/>
  <c r="BD97" i="1" s="1"/>
  <c r="BK126" i="2"/>
  <c r="BK128" i="2"/>
  <c r="BK131" i="3"/>
  <c r="BK129" i="3"/>
  <c r="BK119" i="4"/>
  <c r="J157" i="2"/>
  <c r="J122" i="2"/>
  <c r="BK152" i="2"/>
  <c r="J144" i="2"/>
  <c r="J138" i="2"/>
  <c r="J155" i="2"/>
  <c r="BK148" i="2"/>
  <c r="BK124" i="2"/>
  <c r="AS94" i="1"/>
  <c r="J148" i="2"/>
  <c r="BK156" i="2"/>
  <c r="J134" i="2"/>
  <c r="J122" i="3"/>
  <c r="J119" i="4"/>
  <c r="BK147" i="2"/>
  <c r="BK134" i="2"/>
  <c r="J147" i="2"/>
  <c r="BK153" i="2"/>
  <c r="J129" i="3"/>
  <c r="J127" i="3"/>
  <c r="BK124" i="3"/>
  <c r="J152" i="2"/>
  <c r="J142" i="2"/>
  <c r="J136" i="2"/>
  <c r="J150" i="2"/>
  <c r="J124" i="2"/>
  <c r="J146" i="2"/>
  <c r="BK140" i="2"/>
  <c r="J156" i="2"/>
  <c r="J140" i="2"/>
  <c r="BK122" i="2"/>
  <c r="J131" i="3"/>
  <c r="F35" i="4"/>
  <c r="BB97" i="1" s="1"/>
  <c r="F37" i="2" l="1"/>
  <c r="BD95" i="1" s="1"/>
  <c r="F36" i="2"/>
  <c r="BC95" i="1" s="1"/>
  <c r="J34" i="2"/>
  <c r="AW95" i="1" s="1"/>
  <c r="F34" i="2"/>
  <c r="BA95" i="1" s="1"/>
  <c r="F35" i="2"/>
  <c r="BB95" i="1" s="1"/>
  <c r="R143" i="2"/>
  <c r="T121" i="2"/>
  <c r="T120" i="2" s="1"/>
  <c r="BK143" i="2"/>
  <c r="J143" i="2" s="1"/>
  <c r="J99" i="2" s="1"/>
  <c r="BK121" i="2"/>
  <c r="BK120" i="2"/>
  <c r="BK119" i="2" s="1"/>
  <c r="J119" i="2" s="1"/>
  <c r="J96" i="2" s="1"/>
  <c r="R121" i="2"/>
  <c r="R120" i="2" s="1"/>
  <c r="R119" i="2" s="1"/>
  <c r="P143" i="2"/>
  <c r="T120" i="3"/>
  <c r="T119" i="3" s="1"/>
  <c r="T118" i="3" s="1"/>
  <c r="P121" i="2"/>
  <c r="P120" i="2"/>
  <c r="P119" i="2"/>
  <c r="AU95" i="1"/>
  <c r="R120" i="3"/>
  <c r="R119" i="3"/>
  <c r="R118" i="3" s="1"/>
  <c r="T143" i="2"/>
  <c r="BK120" i="3"/>
  <c r="J120" i="3"/>
  <c r="J98" i="3" s="1"/>
  <c r="P120" i="3"/>
  <c r="P119" i="3" s="1"/>
  <c r="P118" i="3" s="1"/>
  <c r="AU96" i="1" s="1"/>
  <c r="BK118" i="4"/>
  <c r="J118" i="4" s="1"/>
  <c r="J97" i="4" s="1"/>
  <c r="J114" i="4"/>
  <c r="J89" i="4"/>
  <c r="J113" i="4"/>
  <c r="BE119" i="4"/>
  <c r="J33" i="4" s="1"/>
  <c r="AV97" i="1" s="1"/>
  <c r="AT97" i="1" s="1"/>
  <c r="E85" i="4"/>
  <c r="F91" i="4"/>
  <c r="F92" i="4"/>
  <c r="BK119" i="3"/>
  <c r="J119" i="3"/>
  <c r="J97" i="3" s="1"/>
  <c r="J89" i="3"/>
  <c r="BE122" i="3"/>
  <c r="J91" i="3"/>
  <c r="BE132" i="3"/>
  <c r="F115" i="3"/>
  <c r="BE121" i="3"/>
  <c r="BE126" i="3"/>
  <c r="E85" i="3"/>
  <c r="F114" i="3"/>
  <c r="BE127" i="3"/>
  <c r="BE124" i="3"/>
  <c r="BE129" i="3"/>
  <c r="J92" i="3"/>
  <c r="BE131" i="3"/>
  <c r="BE152" i="2"/>
  <c r="BE155" i="2"/>
  <c r="BE157" i="2"/>
  <c r="J91" i="2"/>
  <c r="J113" i="2"/>
  <c r="J116" i="2"/>
  <c r="BE132" i="2"/>
  <c r="BE134" i="2"/>
  <c r="BE140" i="2"/>
  <c r="BE141" i="2"/>
  <c r="BE147" i="2"/>
  <c r="BE148" i="2"/>
  <c r="BE154" i="2"/>
  <c r="BE156" i="2"/>
  <c r="E85" i="2"/>
  <c r="F92" i="2"/>
  <c r="BE122" i="2"/>
  <c r="BE126" i="2"/>
  <c r="BE128" i="2"/>
  <c r="BE130" i="2"/>
  <c r="BE136" i="2"/>
  <c r="BE138" i="2"/>
  <c r="BE142" i="2"/>
  <c r="BE146" i="2"/>
  <c r="BE151" i="2"/>
  <c r="BE153" i="2"/>
  <c r="F91" i="2"/>
  <c r="BE124" i="2"/>
  <c r="BE144" i="2"/>
  <c r="BE145" i="2"/>
  <c r="BE150" i="2"/>
  <c r="F37" i="3"/>
  <c r="BD96" i="1" s="1"/>
  <c r="F35" i="3"/>
  <c r="BB96" i="1" s="1"/>
  <c r="F36" i="3"/>
  <c r="BC96" i="1"/>
  <c r="F34" i="3"/>
  <c r="BA96" i="1"/>
  <c r="J34" i="3"/>
  <c r="AW96" i="1"/>
  <c r="F34" i="4"/>
  <c r="BA97" i="1"/>
  <c r="BB94" i="1" l="1"/>
  <c r="W31" i="1" s="1"/>
  <c r="BC94" i="1"/>
  <c r="W32" i="1" s="1"/>
  <c r="BD94" i="1"/>
  <c r="W33" i="1" s="1"/>
  <c r="T119" i="2"/>
  <c r="J120" i="2"/>
  <c r="J97" i="2" s="1"/>
  <c r="J121" i="2"/>
  <c r="J98" i="2"/>
  <c r="BK117" i="4"/>
  <c r="J117" i="4" s="1"/>
  <c r="J96" i="4" s="1"/>
  <c r="BK118" i="3"/>
  <c r="J118" i="3" s="1"/>
  <c r="J30" i="3" s="1"/>
  <c r="AG96" i="1" s="1"/>
  <c r="J33" i="2"/>
  <c r="AV95" i="1" s="1"/>
  <c r="AT95" i="1" s="1"/>
  <c r="J30" i="2"/>
  <c r="AU94" i="1"/>
  <c r="F33" i="2"/>
  <c r="AZ95" i="1" s="1"/>
  <c r="F33" i="3"/>
  <c r="AZ96" i="1" s="1"/>
  <c r="BA94" i="1"/>
  <c r="W30" i="1" s="1"/>
  <c r="F33" i="4"/>
  <c r="AZ97" i="1" s="1"/>
  <c r="J33" i="3"/>
  <c r="AV96" i="1" s="1"/>
  <c r="AT96" i="1" s="1"/>
  <c r="AX94" i="1" l="1"/>
  <c r="AY94" i="1"/>
  <c r="AG95" i="1"/>
  <c r="AN95" i="1" s="1"/>
  <c r="AN96" i="1"/>
  <c r="J96" i="3"/>
  <c r="J39" i="3"/>
  <c r="J39" i="2"/>
  <c r="J30" i="4"/>
  <c r="AG97" i="1" s="1"/>
  <c r="AW94" i="1"/>
  <c r="AK30" i="1" s="1"/>
  <c r="AZ94" i="1"/>
  <c r="W29" i="1" s="1"/>
  <c r="J39" i="4" l="1"/>
  <c r="AN97" i="1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<sst xmlns="http://schemas.openxmlformats.org/spreadsheetml/2006/main" count="1047" uniqueCount="261">
  <si>
    <t>Export Komplet</t>
  </si>
  <si>
    <t/>
  </si>
  <si>
    <t>2.0</t>
  </si>
  <si>
    <t>False</t>
  </si>
  <si>
    <t>{9318b7fb-4854-43d2-8cca-eded9b9f8de2}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</si>
  <si>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</si>
  <si>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</si>
  <si>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</si>
  <si>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</si>
  <si>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</si>
  <si>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</si>
  <si>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</si>
  <si>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</si>
  <si>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</si>
  <si>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</si>
  <si>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</si>
  <si>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</si>
  <si>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</si>
  <si>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</si>
  <si>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</si>
  <si>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</si>
  <si>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</si>
  <si>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18. 5. 2023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</si>
  <si>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</si>
  <si>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</si>
  <si>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</si>
  <si>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</si>
  <si>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</si>
  <si>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</si>
  <si>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</si>
  <si>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</si>
  <si>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</si>
  <si>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</si>
  <si>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</si>
  <si>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</si>
  <si>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</si>
  <si>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</si>
  <si>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</si>
  <si>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</si>
  <si>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</si>
  <si>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</si>
  <si>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</si>
  <si>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</si>
  <si>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</si>
  <si>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</si>
  <si>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</si>
  <si>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</si>
  <si>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</si>
  <si>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</si>
  <si>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</si>
  <si>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</si>
  <si>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</si>
  <si>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</si>
  <si>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</si>
  <si>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</si>
  <si>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</si>
  <si>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</si>
  <si>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</si>
  <si>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</si>
  <si>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</si>
  <si>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</si>
  <si>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</si>
  <si>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</si>
  <si>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</si>
  <si>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</si>
  <si>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</si>
  <si>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</si>
  <si>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</si>
  <si>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</si>
  <si>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</si>
  <si>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</si>
  <si>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</si>
  <si>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</si>
  <si>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</si>
  <si>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</si>
  <si>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</si>
  <si>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S01</t>
  </si>
  <si>
    <t>Technologická část</t>
  </si>
  <si>
    <t>STA</t>
  </si>
  <si>
    <t>1</t>
  </si>
  <si>
    <t>{53c9523a-3d24-4707-a956-2317ee2542df}</t>
  </si>
  <si>
    <t>2</t>
  </si>
  <si>
    <t>S02</t>
  </si>
  <si>
    <t>Elektro</t>
  </si>
  <si>
    <t>{9ab39245-3494-4035-85e4-2a8ab478e759}</t>
  </si>
  <si>
    <t>S03</t>
  </si>
  <si>
    <t>VON</t>
  </si>
  <si>
    <t>{db84a1a4-b1ae-4d6e-bd7f-18042528a14c}</t>
  </si>
  <si>
    <t>KRYCÍ LIST SOUPISU PRACÍ</t>
  </si>
  <si>
    <t>Objekt:</t>
  </si>
  <si>
    <t>S01 - Technologická část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</si>
  <si>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</si>
  <si>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</si>
  <si>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</si>
  <si>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</si>
  <si>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</si>
  <si>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</si>
  <si>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</si>
  <si>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</si>
  <si>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</si>
  <si>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</si>
  <si>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</si>
  <si>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</si>
  <si>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</si>
  <si>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</si>
  <si>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</si>
  <si>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</si>
  <si>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</si>
  <si>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</si>
  <si>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</si>
  <si>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</si>
  <si>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</si>
  <si>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</si>
  <si>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</si>
  <si>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</si>
  <si>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</si>
  <si>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</si>
  <si>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</si>
  <si>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7498102200-R</t>
  </si>
  <si>
    <t>DŘT, SKŘ technologie DŘT a SKŘ skříně pro automatizaci PLC automaty dle kompatibilní technologie PLC typ_1 (SAIA) Kompletní PLC sestava dle počtu vstupů, výstupů a komunikací PLC automat řady PCD1 - CPU, 18 integrovaných I/O, konfig. E-monitoring …</t>
  </si>
  <si>
    <t>kus</t>
  </si>
  <si>
    <t>256</t>
  </si>
  <si>
    <t>64</t>
  </si>
  <si>
    <t>P</t>
  </si>
  <si>
    <t>Poznámka k položce:_x000D_
Poznámka k položce: Základová stanice pro systémy Dewesoft: 4 jádrový procesor i5 (gen 11), 8 GB RAM, vyjímatelný 512 GB SSD, 2x USB2, 4x USB3, DVI-D, 2x2.5GLAN, WLAN, sync konektor, ECAT master; rozsah pracovních teplot 0 až +50°C, napájení 6-36 VDC, včetně externího adaptéru 230 VAC, operační systém WINDOWS SBOX-UP-SSD960 SBOX-UP-FLASH256 SBOX-UP-RAM-16GB DS-MOUNT19</t>
  </si>
  <si>
    <t>7498102201-R</t>
  </si>
  <si>
    <t>4</t>
  </si>
  <si>
    <t>Poznámka k položce:_x000D_
Poznámka k položce: Rozšiřující moduly pro DEWESoft, které zajistí potřebnou funkčnost pro analýzu elektrických veličin (DEWESOFT-OPTPOWER), automatizovanou správu dat včetně odesílání na ftp server a průběžného mazání starých / již odeslaných dat (PLUGIN-DATAMANAGER) a pro automatické odeslání emailu na základě definovaných podmínek (PLUGINNOTIFIER) RECOVERY-STICK</t>
  </si>
  <si>
    <t>7498102202-R</t>
  </si>
  <si>
    <t>6</t>
  </si>
  <si>
    <t>Poznámka k položce:_x000D_
Poznámka k položce: 6 kanálový modul pro měření napětí a tenzometrických můstků: rozsahy napětí ±10V; 1V, 100mV, 10 mV, můstky 2..1000 mV/V programovatelné, možnost měřit plný, 1/2 i 1/4 most, možnost použít i pro potenciometrické snímače polohy, programovatelné napájení 1 .. 15 V (max 0,4 W / kanál); simultánní vzorkování 20 kS/s každý kanál, rozlišení 24-bit (0.01 mV) ETHERCAT Interface -40°C…+85°C, MILT 810G, krytí IP67, odolnost rázu &gt;100g, napájení 6-50VDC BEZ zdroje pro napájení s propojovacích kabelů</t>
  </si>
  <si>
    <t>7498102203-R</t>
  </si>
  <si>
    <t>Sborník UOŽI 01 2023</t>
  </si>
  <si>
    <t>8</t>
  </si>
  <si>
    <t>Poznámka k položce:_x000D_
Poznámka k položce: Izolovaný adaptér pro měření proudu až 10 A (špička): frekvenční pásmo 100 kHz, přesnost 0,3% , přetížitelnost 80 A po dobu 1 s; box se 4 mm bezpečnostními banánky jako vstup, výstup na DSUB9 koenktoru pro jakýkoliv odpovídající zesilovač Sirius nebo Krypton, propojovací kabel 1 m</t>
  </si>
  <si>
    <t>5</t>
  </si>
  <si>
    <t>7498102204-R</t>
  </si>
  <si>
    <t>10</t>
  </si>
  <si>
    <t>Poznámka k položce:_x000D_
Poznámka k položce: 200 Voltový vstupní adaptér. D ifereciální vstup s BNC konektorem, šířka pásma a rozsahy jsou definovány připojeným zesilovačem, automatická identifikace adaptéru (TEDS)</t>
  </si>
  <si>
    <t>7498102205-R</t>
  </si>
  <si>
    <t>12</t>
  </si>
  <si>
    <t>Poznámka k položce:_x000D_
Poznámka k položce: Konektorový adaptér TP-005 z BNC konnektoru na 2x šroubovací svorky</t>
  </si>
  <si>
    <t>7</t>
  </si>
  <si>
    <t>7498102206-R</t>
  </si>
  <si>
    <t>14</t>
  </si>
  <si>
    <t>Poznámka k položce:_x000D_
Poznámka k položce: Sada propojovacích kabelů a napájení pro systém jednotek Krypton: 3x L1T8m-L1T8f-10M pro připojení jednotky Krypton, včetně napájení a synchronizace, délka 10 m 1x L1T8m-L1T8f-40M pro připojení jednotky Krypton, včetně napájení a synchronizace, délka 40 m 1x L2B3f-OPEN-5m pro napájení SBOXe DC napětím přímo</t>
  </si>
  <si>
    <t>7496200530</t>
  </si>
  <si>
    <t>R25 kV - 1-f. Přístroje pro 1-f rozvodny vn Un 27,5kV Digitální distanční ochrana pro ochranu napáječových vývodů (např. MiCom P438)</t>
  </si>
  <si>
    <t>16</t>
  </si>
  <si>
    <t>Poznámka k položce:_x000D_
Poznámka k položce: P438-7A9022F0-313-425-672 -921</t>
  </si>
  <si>
    <t>7496200580</t>
  </si>
  <si>
    <t>R25 kV - 1-f. Přístroje pro 1-f rozvodny vn Un 27,5kV Digitální transformátorová ochrana se zabudovaným regulátorem odboček a terminálem (např. ABB RET 543)</t>
  </si>
  <si>
    <t>18</t>
  </si>
  <si>
    <t>Poznámka k položce:_x000D_
Poznámka k položce: REX640B10NN+AIM1+AIM1+APP10+APP8+BIO1+BIO1+CMP2+COM5+LNG14+MCT1+ PCL4+PSM2+SCT1 včetně místního HMI, 3m připojovacího kabelu pro HMI a montážní sady do dveří</t>
  </si>
  <si>
    <t>30</t>
  </si>
  <si>
    <t>K</t>
  </si>
  <si>
    <t>7498152075</t>
  </si>
  <si>
    <t>Montáž skříně SKŘ / automatizace zkoušky a zprovoznění regulátoru napětí</t>
  </si>
  <si>
    <t>20</t>
  </si>
  <si>
    <t>9</t>
  </si>
  <si>
    <t>7498152050</t>
  </si>
  <si>
    <t>Montáž skříně SKŘ / automatizace výpočet nastavení ochranných funkcí podle dodaných podkladů - včetně projednání a schválení provozovatelem DS</t>
  </si>
  <si>
    <t>22</t>
  </si>
  <si>
    <t>11</t>
  </si>
  <si>
    <t>7498152070</t>
  </si>
  <si>
    <t>Montáž skříně SKŘ / automatizace primární a sekundární zkoušky ochran - rozdílová, nadproudová, zkratová, podpěťová a přepěťová, nádobová nadproudová ochrana včetně vypracování protokolů o zkouškách</t>
  </si>
  <si>
    <t>24</t>
  </si>
  <si>
    <t>OST</t>
  </si>
  <si>
    <t>Ostatní</t>
  </si>
  <si>
    <t>25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</si>
  <si>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</si>
  <si>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</si>
  <si>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262144</t>
  </si>
  <si>
    <t>26</t>
  </si>
  <si>
    <t>7499250525</t>
  </si>
  <si>
    <t>Vyhotovení výchozí revizní zprávy příplatek za každých dalších i započatých 500 000 Kč přes 1 000 000 Kč</t>
  </si>
  <si>
    <t>28</t>
  </si>
  <si>
    <t>27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</si>
  <si>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</si>
  <si>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</si>
  <si>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</si>
  <si>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</si>
  <si>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32</t>
  </si>
  <si>
    <t>29</t>
  </si>
  <si>
    <t>7499451010</t>
  </si>
  <si>
    <t>Vydání průkazu způsobilosti pro funkční celek, provizorní stav - vyhotovení dokladu o silnoproudých zařízeních a vydání průkazu způsobilosti</t>
  </si>
  <si>
    <t>34</t>
  </si>
  <si>
    <t>Poznámka k položce:_x000D_
Poznámka k položce: Doplnění stávajícího průkazu způsobilosti</t>
  </si>
  <si>
    <t>7498100340</t>
  </si>
  <si>
    <t>DŘT, SKŘ technologie DŘT a SKŘ skříně pro automatizaci Napájecí zdroje Spínané Napájecí zdroj externí 110V DC/24V 75W, DIN</t>
  </si>
  <si>
    <t>36</t>
  </si>
  <si>
    <t>7498153018</t>
  </si>
  <si>
    <t xml:space="preserve"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</t>
  </si>
  <si>
    <t>38</t>
  </si>
  <si>
    <t>17</t>
  </si>
  <si>
    <t>7498153032</t>
  </si>
  <si>
    <t>Montáž SKŘ - DŘT, IPC, PLC instalace, zprovoznění, oživení telemechanické jednotky v objektu NS</t>
  </si>
  <si>
    <t>40</t>
  </si>
  <si>
    <t>19</t>
  </si>
  <si>
    <t>7498153042</t>
  </si>
  <si>
    <t>Montáž SKŘ - DŘT, IPC, PLC instalace montážního materiálu v objektu NS</t>
  </si>
  <si>
    <t>42</t>
  </si>
  <si>
    <t>7498153052</t>
  </si>
  <si>
    <t>Montáž SKŘ - DŘT, IPC, PLC připojení, oživení a zprovoznění přenosové cesty v objektu NS</t>
  </si>
  <si>
    <t>44</t>
  </si>
  <si>
    <t>7590545150</t>
  </si>
  <si>
    <t>Montáž kabelu SEKU, SYKFY na rošt do 5 m</t>
  </si>
  <si>
    <t>m</t>
  </si>
  <si>
    <t>46</t>
  </si>
  <si>
    <t>7590545152</t>
  </si>
  <si>
    <t>Montáž kabelu SEKU, SYKFY na rošt přes 5 do 10 m</t>
  </si>
  <si>
    <t>48</t>
  </si>
  <si>
    <t>23</t>
  </si>
  <si>
    <t>7494010530-R</t>
  </si>
  <si>
    <t>Přístroje pro spínání a ovládání Svornice a pomocný materiál  Svorka WAP WTL 6/1</t>
  </si>
  <si>
    <t>50</t>
  </si>
  <si>
    <t>Poznámka k položce:_x000D_
Poznámka k položce: Svorkovnice pro oddělovací obvody v průběhu testu nebo měření.</t>
  </si>
  <si>
    <t>S02 - Elektro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</si>
  <si>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</si>
  <si>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</si>
  <si>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</si>
  <si>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</si>
  <si>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</si>
  <si>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</si>
  <si>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741120001</t>
  </si>
  <si>
    <t>Montáž vodičů izolovaných měděných bez ukončení uložených pod omítku plných a laněných (např. CY), průřezu žíly 0,35 až 6 mm2</t>
  </si>
  <si>
    <t>CS ÚRS 2023 01</t>
  </si>
  <si>
    <t>34141024</t>
  </si>
  <si>
    <t>vodič propojovací flexibilní jádro Cu lanované izolace PVC 450/750V (H07V-K) 1x1,5mm2</t>
  </si>
  <si>
    <t>Poznámka k položce:_x000D_
Poznámka k položce: H07V-K CYA, průměr vodiče 3,4mm</t>
  </si>
  <si>
    <t>34141026</t>
  </si>
  <si>
    <t>vodič propojovací flexibilní jádro Cu lanované izolace PVC 450/750V (H07V-K) 1x4mm2</t>
  </si>
  <si>
    <t>Poznámka k položce:_x000D_
Poznámka k položce: H07V-K CYA, průměr vodiče 4,8mm</t>
  </si>
  <si>
    <t>741120521</t>
  </si>
  <si>
    <t>Montáž šňůr měděných bez ukončení uložených volně stíněných (např. CMFM), průřezu žil 4 až 6 mm2</t>
  </si>
  <si>
    <t>34143191</t>
  </si>
  <si>
    <t>kabel ovládací flexibilní stíněný Cu opletením jádro Cu lanované izolace PVC plášť PVC 300/500V (CMFM) 4x2,50mm2</t>
  </si>
  <si>
    <t>Poznámka k položce:_x000D_
Poznámka k položce: ÖLFLEX CLASSIC 110 CY 2 X 1,5</t>
  </si>
  <si>
    <t>34111481</t>
  </si>
  <si>
    <t>kabel silový stíněný Cu koncentrickým vodičem s Cu protispirálou jádro Cu izolace PVC plášť PVC 0,6/1kV (NYCY) 2x4/4mm2</t>
  </si>
  <si>
    <t>Poznámka k položce:_x000D_
Poznámka k položce: ÖLFLEX CLASSIC 110 CY 2 X 4</t>
  </si>
  <si>
    <t>741130024</t>
  </si>
  <si>
    <t>Ukončení vodičů izolovaných s označením a zapojením na svorkovnici s otevřením a uzavřením krytu, průřezu žíly do 10 mm2</t>
  </si>
  <si>
    <t>741132101</t>
  </si>
  <si>
    <t>Ukončení kabelů smršťovací záklopkou nebo páskou se zapojením bez letování, počtu a průřezu žil 2x1,5 až 4 mm2</t>
  </si>
  <si>
    <t>S03 - VON</t>
  </si>
  <si>
    <t>VRN - Vedlejší rozpočtové náklady</t>
  </si>
  <si>
    <t>VRN</t>
  </si>
  <si>
    <t>Vedlejší rozpočtové náklady</t>
  </si>
  <si>
    <t>024101401</t>
  </si>
  <si>
    <t>Inženýrská činnost koordinační a kompletační činnost</t>
  </si>
  <si>
    <t>%</t>
  </si>
  <si>
    <t>Poznámka k položce:_x000D_
Poznámka k položce: ZRN</t>
  </si>
  <si>
    <t>Oprava měření trakčních napájecích stanic pro záznam hodnot napájení</t>
  </si>
  <si>
    <t xml:space="preserve"> TNS Mýto,TNS Planá, TNS Doudlevce</t>
  </si>
  <si>
    <t>Zadavatel: Správa železnic, státní organizace, Oblastní ředitelství Plzeň</t>
  </si>
  <si>
    <t>Místo:  TNS Mýto,TNS Planá, TNS Doudlevce</t>
  </si>
  <si>
    <t>Místo: TNS Mýto,TNS Planá, TNS Doudlevce</t>
  </si>
  <si>
    <t>CZ70994234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</si>
  <si>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</si>
  <si>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VZ65423043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</si>
</sst>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left" vertical="center" wrapText="1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19" fillId="0" borderId="22" xfId="0" applyFont="1" applyBorder="1" applyAlignment="1" applyProtection="1">
      <alignment horizontal="left" vertical="center" wrapText="1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4" fontId="21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0" borderId="22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K5" sqref="K5:AJ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63" t="s">
        <v>5</v>
      </c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2">
      <c r="B5" s="16"/>
      <c r="D5" s="20" t="s">
        <v>13</v>
      </c>
      <c r="K5" s="194" t="s">
        <v>260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16"/>
      <c r="BE5" s="191" t="s">
        <v>15</v>
      </c>
      <c r="BS5" s="13" t="s">
        <v>6</v>
      </c>
    </row>
    <row r="6" spans="1:74" ht="36.950000000000003" customHeight="1" x14ac:dyDescent="0.2">
      <c r="B6" s="16"/>
      <c r="D6" s="22" t="s">
        <v>16</v>
      </c>
      <c r="K6" s="196" t="s">
        <v>253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R6" s="16"/>
      <c r="BE6" s="192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92"/>
      <c r="BS7" s="13" t="s">
        <v>6</v>
      </c>
    </row>
    <row r="8" spans="1:74" ht="12" customHeight="1" x14ac:dyDescent="0.2">
      <c r="B8" s="16"/>
      <c r="D8" s="23" t="s">
        <v>19</v>
      </c>
      <c r="K8" s="21" t="s">
        <v>254</v>
      </c>
      <c r="AK8" s="23" t="s">
        <v>21</v>
      </c>
      <c r="AN8" s="24" t="s">
        <v>22</v>
      </c>
      <c r="AR8" s="16"/>
      <c r="BE8" s="192"/>
      <c r="BS8" s="13" t="s">
        <v>6</v>
      </c>
    </row>
    <row r="9" spans="1:74" ht="14.45" customHeight="1" x14ac:dyDescent="0.2">
      <c r="B9" s="16"/>
      <c r="AR9" s="16"/>
      <c r="BE9" s="192"/>
      <c r="BS9" s="13" t="s">
        <v>6</v>
      </c>
    </row>
    <row r="10" spans="1:74" ht="12" customHeight="1" x14ac:dyDescent="0.2">
      <c r="B10" s="16"/>
      <c r="D10" s="23" t="s">
        <v>255</v>
      </c>
      <c r="AK10" s="23" t="s">
        <v>24</v>
      </c>
      <c r="AN10" s="21">
        <v>70994234</v>
      </c>
      <c r="AR10" s="16"/>
      <c r="BE10" s="192"/>
      <c r="BS10" s="13" t="s">
        <v>6</v>
      </c>
    </row>
    <row r="11" spans="1:74" ht="18.399999999999999" customHeight="1" x14ac:dyDescent="0.2">
      <c r="B11" s="16"/>
      <c r="E11" s="21" t="s">
        <v>20</v>
      </c>
      <c r="AK11" s="23" t="s">
        <v>25</v>
      </c>
      <c r="AN11" s="21" t="s">
        <v>258</v>
      </c>
      <c r="AR11" s="16"/>
      <c r="BE11" s="192"/>
      <c r="BS11" s="13" t="s">
        <v>6</v>
      </c>
    </row>
    <row r="12" spans="1:74" ht="6.95" customHeight="1" x14ac:dyDescent="0.2">
      <c r="B12" s="16"/>
      <c r="AR12" s="16"/>
      <c r="BE12" s="192"/>
      <c r="BS12" s="13" t="s">
        <v>6</v>
      </c>
    </row>
    <row r="13" spans="1:74" ht="12" customHeight="1" x14ac:dyDescent="0.2">
      <c r="B13" s="16"/>
      <c r="D13" s="23" t="s">
        <v>26</v>
      </c>
      <c r="AK13" s="23" t="s">
        <v>24</v>
      </c>
      <c r="AN13" s="25" t="s">
        <v>27</v>
      </c>
      <c r="AR13" s="16"/>
      <c r="BE13" s="192"/>
      <c r="BS13" s="13" t="s">
        <v>6</v>
      </c>
    </row>
    <row r="14" spans="1:74" ht="12.75" x14ac:dyDescent="0.2">
      <c r="B14" s="16"/>
      <c r="E14" s="197" t="s">
        <v>27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3" t="s">
        <v>25</v>
      </c>
      <c r="AN14" s="25" t="s">
        <v>27</v>
      </c>
      <c r="AR14" s="16"/>
      <c r="BE14" s="192"/>
      <c r="BS14" s="13" t="s">
        <v>6</v>
      </c>
    </row>
    <row r="15" spans="1:74" ht="6.95" customHeight="1" x14ac:dyDescent="0.2">
      <c r="B15" s="16"/>
      <c r="AR15" s="16"/>
      <c r="BE15" s="192"/>
      <c r="BS15" s="13" t="s">
        <v>3</v>
      </c>
    </row>
    <row r="16" spans="1:74" ht="12" customHeight="1" x14ac:dyDescent="0.2">
      <c r="B16" s="16"/>
      <c r="D16" s="23"/>
      <c r="AK16" s="23"/>
      <c r="AN16" s="21" t="s">
        <v>1</v>
      </c>
      <c r="AR16" s="16"/>
      <c r="BE16" s="192"/>
      <c r="BS16" s="13" t="s">
        <v>3</v>
      </c>
    </row>
    <row r="17" spans="2:71" ht="18.399999999999999" customHeight="1" x14ac:dyDescent="0.2">
      <c r="B17" s="16"/>
      <c r="E17" s="21" t="s">
        <v>20</v>
      </c>
      <c r="AK17" s="23"/>
      <c r="AN17" s="21" t="s">
        <v>1</v>
      </c>
      <c r="AR17" s="16"/>
      <c r="BE17" s="192"/>
      <c r="BS17" s="13" t="s">
        <v>29</v>
      </c>
    </row>
    <row r="18" spans="2:71" ht="6.95" customHeight="1" x14ac:dyDescent="0.2">
      <c r="B18" s="16"/>
      <c r="AR18" s="16"/>
      <c r="BE18" s="192"/>
      <c r="BS18" s="13" t="s">
        <v>6</v>
      </c>
    </row>
    <row r="19" spans="2:71" ht="12" customHeight="1" x14ac:dyDescent="0.2">
      <c r="B19" s="16"/>
      <c r="D19" s="23"/>
      <c r="AK19" s="23"/>
      <c r="AN19" s="21" t="s">
        <v>1</v>
      </c>
      <c r="AR19" s="16"/>
      <c r="BE19" s="192"/>
      <c r="BS19" s="13" t="s">
        <v>6</v>
      </c>
    </row>
    <row r="20" spans="2:71" ht="18.399999999999999" customHeight="1" x14ac:dyDescent="0.2">
      <c r="B20" s="16"/>
      <c r="E20" s="21" t="s">
        <v>20</v>
      </c>
      <c r="AK20" s="23"/>
      <c r="AN20" s="21" t="s">
        <v>1</v>
      </c>
      <c r="AR20" s="16"/>
      <c r="BE20" s="192"/>
      <c r="BS20" s="13" t="s">
        <v>29</v>
      </c>
    </row>
    <row r="21" spans="2:71" ht="6.95" customHeight="1" x14ac:dyDescent="0.2">
      <c r="B21" s="16"/>
      <c r="AR21" s="16"/>
      <c r="BE21" s="192"/>
    </row>
    <row r="22" spans="2:71" ht="12" customHeight="1" x14ac:dyDescent="0.2">
      <c r="B22" s="16"/>
      <c r="D22" s="23" t="s">
        <v>31</v>
      </c>
      <c r="AR22" s="16"/>
      <c r="BE22" s="192"/>
    </row>
    <row r="23" spans="2:71" ht="25.5" customHeight="1" x14ac:dyDescent="0.2">
      <c r="B23" s="16"/>
      <c r="E23" s="199" t="s">
        <v>259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6"/>
      <c r="BE23" s="192"/>
    </row>
    <row r="24" spans="2:71" ht="6.95" customHeight="1" x14ac:dyDescent="0.2">
      <c r="B24" s="16"/>
      <c r="AR24" s="16"/>
      <c r="BE24" s="192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92"/>
    </row>
    <row r="26" spans="2:71" s="1" customFormat="1" ht="25.9" customHeight="1" x14ac:dyDescent="0.2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0">
        <f>ROUND(AG94,2)</f>
        <v>0</v>
      </c>
      <c r="AL26" s="201"/>
      <c r="AM26" s="201"/>
      <c r="AN26" s="201"/>
      <c r="AO26" s="201"/>
      <c r="AR26" s="28"/>
      <c r="BE26" s="192"/>
    </row>
    <row r="27" spans="2:71" s="1" customFormat="1" ht="6.95" customHeight="1" x14ac:dyDescent="0.2">
      <c r="B27" s="28"/>
      <c r="AR27" s="28"/>
      <c r="BE27" s="192"/>
    </row>
    <row r="28" spans="2:71" s="1" customFormat="1" ht="12.75" x14ac:dyDescent="0.2">
      <c r="B28" s="28"/>
      <c r="L28" s="202" t="s">
        <v>33</v>
      </c>
      <c r="M28" s="202"/>
      <c r="N28" s="202"/>
      <c r="O28" s="202"/>
      <c r="P28" s="202"/>
      <c r="W28" s="202" t="s">
        <v>34</v>
      </c>
      <c r="X28" s="202"/>
      <c r="Y28" s="202"/>
      <c r="Z28" s="202"/>
      <c r="AA28" s="202"/>
      <c r="AB28" s="202"/>
      <c r="AC28" s="202"/>
      <c r="AD28" s="202"/>
      <c r="AE28" s="202"/>
      <c r="AK28" s="202" t="s">
        <v>35</v>
      </c>
      <c r="AL28" s="202"/>
      <c r="AM28" s="202"/>
      <c r="AN28" s="202"/>
      <c r="AO28" s="202"/>
      <c r="AR28" s="28"/>
      <c r="BE28" s="192"/>
    </row>
    <row r="29" spans="2:71" s="2" customFormat="1" ht="14.45" customHeight="1" x14ac:dyDescent="0.2">
      <c r="B29" s="32"/>
      <c r="D29" s="23" t="s">
        <v>36</v>
      </c>
      <c r="F29" s="23" t="s">
        <v>37</v>
      </c>
      <c r="L29" s="179">
        <v>0.21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2"/>
      <c r="BE29" s="193"/>
    </row>
    <row r="30" spans="2:71" s="2" customFormat="1" ht="14.45" customHeight="1" x14ac:dyDescent="0.2">
      <c r="B30" s="32"/>
      <c r="F30" s="23" t="s">
        <v>38</v>
      </c>
      <c r="L30" s="179">
        <v>0.15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2"/>
      <c r="BE30" s="193"/>
    </row>
    <row r="31" spans="2:71" s="2" customFormat="1" ht="14.45" hidden="1" customHeight="1" x14ac:dyDescent="0.2">
      <c r="B31" s="32"/>
      <c r="F31" s="23" t="s">
        <v>39</v>
      </c>
      <c r="L31" s="17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  <c r="BE31" s="193"/>
    </row>
    <row r="32" spans="2:71" s="2" customFormat="1" ht="14.45" hidden="1" customHeight="1" x14ac:dyDescent="0.2">
      <c r="B32" s="32"/>
      <c r="F32" s="23" t="s">
        <v>40</v>
      </c>
      <c r="L32" s="179">
        <v>0.15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  <c r="BE32" s="193"/>
    </row>
    <row r="33" spans="2:57" s="2" customFormat="1" ht="14.45" hidden="1" customHeight="1" x14ac:dyDescent="0.2">
      <c r="B33" s="32"/>
      <c r="F33" s="23" t="s">
        <v>41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2"/>
      <c r="BE33" s="193"/>
    </row>
    <row r="34" spans="2:57" s="1" customFormat="1" ht="6.95" customHeight="1" x14ac:dyDescent="0.2">
      <c r="B34" s="28"/>
      <c r="AR34" s="28"/>
      <c r="BE34" s="192"/>
    </row>
    <row r="35" spans="2:57" s="1" customFormat="1" ht="25.9" customHeight="1" x14ac:dyDescent="0.2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180" t="s">
        <v>44</v>
      </c>
      <c r="Y35" s="181"/>
      <c r="Z35" s="181"/>
      <c r="AA35" s="181"/>
      <c r="AB35" s="181"/>
      <c r="AC35" s="35"/>
      <c r="AD35" s="35"/>
      <c r="AE35" s="35"/>
      <c r="AF35" s="35"/>
      <c r="AG35" s="35"/>
      <c r="AH35" s="35"/>
      <c r="AI35" s="35"/>
      <c r="AJ35" s="35"/>
      <c r="AK35" s="182">
        <f>SUM(AK26:AK33)</f>
        <v>0</v>
      </c>
      <c r="AL35" s="181"/>
      <c r="AM35" s="181"/>
      <c r="AN35" s="181"/>
      <c r="AO35" s="183"/>
      <c r="AP35" s="33"/>
      <c r="AQ35" s="33"/>
      <c r="AR35" s="28"/>
    </row>
    <row r="36" spans="2:57" s="1" customFormat="1" ht="6.95" customHeight="1" x14ac:dyDescent="0.2">
      <c r="B36" s="28"/>
      <c r="AR36" s="28"/>
    </row>
    <row r="37" spans="2:57" s="1" customFormat="1" ht="14.45" customHeight="1" x14ac:dyDescent="0.2">
      <c r="B37" s="28"/>
      <c r="AR37" s="28"/>
    </row>
    <row r="38" spans="2:57" ht="14.45" customHeight="1" x14ac:dyDescent="0.2">
      <c r="B38" s="16"/>
      <c r="AR38" s="16"/>
    </row>
    <row r="39" spans="2:57" ht="14.45" customHeight="1" x14ac:dyDescent="0.2">
      <c r="B39" s="16"/>
      <c r="AR39" s="16"/>
    </row>
    <row r="40" spans="2:57" ht="14.45" customHeight="1" x14ac:dyDescent="0.2">
      <c r="B40" s="16"/>
      <c r="AR40" s="16"/>
    </row>
    <row r="41" spans="2:57" ht="14.45" customHeight="1" x14ac:dyDescent="0.2">
      <c r="B41" s="16"/>
      <c r="AR41" s="16"/>
    </row>
    <row r="42" spans="2:57" ht="14.45" customHeight="1" x14ac:dyDescent="0.2">
      <c r="B42" s="16"/>
      <c r="AR42" s="16"/>
    </row>
    <row r="43" spans="2:57" ht="14.45" customHeight="1" x14ac:dyDescent="0.2">
      <c r="B43" s="16"/>
      <c r="AR43" s="16"/>
    </row>
    <row r="44" spans="2:57" ht="14.45" customHeight="1" x14ac:dyDescent="0.2">
      <c r="B44" s="16"/>
      <c r="AR44" s="16"/>
    </row>
    <row r="45" spans="2:57" ht="14.45" customHeight="1" x14ac:dyDescent="0.2">
      <c r="B45" s="16"/>
      <c r="AR45" s="16"/>
    </row>
    <row r="46" spans="2:57" ht="14.45" customHeight="1" x14ac:dyDescent="0.2">
      <c r="B46" s="16"/>
      <c r="AR46" s="16"/>
    </row>
    <row r="47" spans="2:57" ht="14.45" customHeight="1" x14ac:dyDescent="0.2">
      <c r="B47" s="16"/>
      <c r="AR47" s="16"/>
    </row>
    <row r="48" spans="2:57" ht="14.45" customHeight="1" x14ac:dyDescent="0.2">
      <c r="B48" s="16"/>
      <c r="AR48" s="16"/>
    </row>
    <row r="49" spans="2:44" s="1" customFormat="1" ht="14.45" customHeight="1" x14ac:dyDescent="0.2">
      <c r="B49" s="28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8"/>
      <c r="D60" s="39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47</v>
      </c>
      <c r="AI60" s="30"/>
      <c r="AJ60" s="30"/>
      <c r="AK60" s="30"/>
      <c r="AL60" s="30"/>
      <c r="AM60" s="39" t="s">
        <v>48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8"/>
      <c r="D64" s="37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50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8"/>
      <c r="D75" s="39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47</v>
      </c>
      <c r="AI75" s="30"/>
      <c r="AJ75" s="30"/>
      <c r="AK75" s="30"/>
      <c r="AL75" s="30"/>
      <c r="AM75" s="39" t="s">
        <v>48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6.9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 x14ac:dyDescent="0.2">
      <c r="B82" s="28"/>
      <c r="C82" s="17" t="s">
        <v>51</v>
      </c>
      <c r="AR82" s="28"/>
    </row>
    <row r="83" spans="1:91" s="1" customFormat="1" ht="6.95" customHeight="1" x14ac:dyDescent="0.2">
      <c r="B83" s="28"/>
      <c r="AR83" s="28"/>
    </row>
    <row r="84" spans="1:91" s="3" customFormat="1" ht="12" customHeight="1" x14ac:dyDescent="0.2">
      <c r="B84" s="44"/>
      <c r="C84" s="23" t="s">
        <v>13</v>
      </c>
      <c r="L84" s="3" t="str">
        <f>K5</f>
        <v>VZ65423043</v>
      </c>
      <c r="AR84" s="44"/>
    </row>
    <row r="85" spans="1:91" s="4" customFormat="1" ht="36.950000000000003" customHeight="1" x14ac:dyDescent="0.2">
      <c r="B85" s="45"/>
      <c r="C85" s="46" t="s">
        <v>16</v>
      </c>
      <c r="L85" s="168" t="str">
        <f>K6</f>
        <v>Oprava měření trakčních napájecích stanic pro záznam hodnot napájení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R85" s="45"/>
    </row>
    <row r="86" spans="1:91" s="1" customFormat="1" ht="6.95" customHeight="1" x14ac:dyDescent="0.2">
      <c r="B86" s="28"/>
      <c r="AR86" s="28"/>
    </row>
    <row r="87" spans="1:91" s="1" customFormat="1" ht="12" customHeight="1" x14ac:dyDescent="0.2">
      <c r="B87" s="28"/>
      <c r="C87" s="23" t="s">
        <v>19</v>
      </c>
      <c r="L87" s="47" t="str">
        <f>IF(K8="","",K8)</f>
        <v xml:space="preserve"> TNS Mýto,TNS Planá, TNS Doudlevce</v>
      </c>
      <c r="AI87" s="23" t="s">
        <v>21</v>
      </c>
      <c r="AM87" s="170" t="str">
        <f>IF(AN8= "","",AN8)</f>
        <v>18. 5. 2023</v>
      </c>
      <c r="AN87" s="170"/>
      <c r="AR87" s="28"/>
    </row>
    <row r="88" spans="1:91" s="1" customFormat="1" ht="6.95" customHeight="1" x14ac:dyDescent="0.2">
      <c r="B88" s="28"/>
      <c r="AR88" s="28"/>
    </row>
    <row r="89" spans="1:91" s="1" customFormat="1" ht="15.2" customHeight="1" x14ac:dyDescent="0.2">
      <c r="B89" s="28"/>
      <c r="C89" s="23" t="s">
        <v>23</v>
      </c>
      <c r="L89" s="3" t="str">
        <f>IF(E11= "","",E11)</f>
        <v xml:space="preserve"> </v>
      </c>
      <c r="AI89" s="23" t="s">
        <v>28</v>
      </c>
      <c r="AM89" s="171" t="str">
        <f>IF(E17="","",E17)</f>
        <v xml:space="preserve"> </v>
      </c>
      <c r="AN89" s="172"/>
      <c r="AO89" s="172"/>
      <c r="AP89" s="172"/>
      <c r="AR89" s="28"/>
      <c r="AS89" s="173" t="s">
        <v>52</v>
      </c>
      <c r="AT89" s="17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 x14ac:dyDescent="0.2">
      <c r="B90" s="28"/>
      <c r="C90" s="23" t="s">
        <v>26</v>
      </c>
      <c r="L90" s="3" t="str">
        <f>IF(E14= "Vyplň údaj","",E14)</f>
        <v/>
      </c>
      <c r="AI90" s="23" t="s">
        <v>30</v>
      </c>
      <c r="AM90" s="171" t="str">
        <f>IF(E20="","",E20)</f>
        <v xml:space="preserve"> </v>
      </c>
      <c r="AN90" s="172"/>
      <c r="AO90" s="172"/>
      <c r="AP90" s="172"/>
      <c r="AR90" s="28"/>
      <c r="AS90" s="175"/>
      <c r="AT90" s="176"/>
      <c r="BD90" s="52"/>
    </row>
    <row r="91" spans="1:91" s="1" customFormat="1" ht="10.9" customHeight="1" x14ac:dyDescent="0.2">
      <c r="B91" s="28"/>
      <c r="AR91" s="28"/>
      <c r="AS91" s="175"/>
      <c r="AT91" s="176"/>
      <c r="BD91" s="52"/>
    </row>
    <row r="92" spans="1:91" s="1" customFormat="1" ht="29.25" customHeight="1" x14ac:dyDescent="0.2">
      <c r="B92" s="28"/>
      <c r="C92" s="184" t="s">
        <v>53</v>
      </c>
      <c r="D92" s="185"/>
      <c r="E92" s="185"/>
      <c r="F92" s="185"/>
      <c r="G92" s="185"/>
      <c r="H92" s="53"/>
      <c r="I92" s="186" t="s">
        <v>54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55</v>
      </c>
      <c r="AH92" s="185"/>
      <c r="AI92" s="185"/>
      <c r="AJ92" s="185"/>
      <c r="AK92" s="185"/>
      <c r="AL92" s="185"/>
      <c r="AM92" s="185"/>
      <c r="AN92" s="186" t="s">
        <v>56</v>
      </c>
      <c r="AO92" s="185"/>
      <c r="AP92" s="188"/>
      <c r="AQ92" s="54" t="s">
        <v>57</v>
      </c>
      <c r="AR92" s="28"/>
      <c r="AS92" s="55" t="s">
        <v>58</v>
      </c>
      <c r="AT92" s="56" t="s">
        <v>59</v>
      </c>
      <c r="AU92" s="56" t="s">
        <v>60</v>
      </c>
      <c r="AV92" s="56" t="s">
        <v>61</v>
      </c>
      <c r="AW92" s="56" t="s">
        <v>62</v>
      </c>
      <c r="AX92" s="56" t="s">
        <v>63</v>
      </c>
      <c r="AY92" s="56" t="s">
        <v>64</v>
      </c>
      <c r="AZ92" s="56" t="s">
        <v>65</v>
      </c>
      <c r="BA92" s="56" t="s">
        <v>66</v>
      </c>
      <c r="BB92" s="56" t="s">
        <v>67</v>
      </c>
      <c r="BC92" s="56" t="s">
        <v>68</v>
      </c>
      <c r="BD92" s="57" t="s">
        <v>69</v>
      </c>
    </row>
    <row r="93" spans="1:91" s="1" customFormat="1" ht="10.9" customHeight="1" x14ac:dyDescent="0.2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 x14ac:dyDescent="0.2">
      <c r="B94" s="59"/>
      <c r="C94" s="60" t="s">
        <v>70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9">
        <f>ROUND(SUM(AG95:AG97),2)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3" t="s">
        <v>1</v>
      </c>
      <c r="AR94" s="59"/>
      <c r="AS94" s="64">
        <f>ROUND(SUM(AS95:AS97),2)</f>
        <v>0</v>
      </c>
      <c r="AT94" s="65">
        <f>ROUND(SUM(AV94:AW94),2)</f>
        <v>0</v>
      </c>
      <c r="AU94" s="66">
        <f>ROUND(SUM(AU95:AU97),5)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ROUND(SUM(AZ95:AZ97),2)</f>
        <v>0</v>
      </c>
      <c r="BA94" s="65">
        <f>ROUND(SUM(BA95:BA97),2)</f>
        <v>0</v>
      </c>
      <c r="BB94" s="65">
        <f>ROUND(SUM(BB95:BB97),2)</f>
        <v>0</v>
      </c>
      <c r="BC94" s="65">
        <f>ROUND(SUM(BC95:BC97),2)</f>
        <v>0</v>
      </c>
      <c r="BD94" s="67">
        <f>ROUND(SUM(BD95:BD97),2)</f>
        <v>0</v>
      </c>
      <c r="BS94" s="68" t="s">
        <v>71</v>
      </c>
      <c r="BT94" s="68" t="s">
        <v>72</v>
      </c>
      <c r="BU94" s="69" t="s">
        <v>73</v>
      </c>
      <c r="BV94" s="68" t="s">
        <v>14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 x14ac:dyDescent="0.2">
      <c r="A95" s="70" t="s">
        <v>75</v>
      </c>
      <c r="B95" s="71"/>
      <c r="C95" s="72"/>
      <c r="D95" s="167" t="s">
        <v>76</v>
      </c>
      <c r="E95" s="167"/>
      <c r="F95" s="167"/>
      <c r="G95" s="167"/>
      <c r="H95" s="167"/>
      <c r="I95" s="73"/>
      <c r="J95" s="167" t="s">
        <v>77</v>
      </c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5">
        <f>'S01 - Technologická část'!J30</f>
        <v>0</v>
      </c>
      <c r="AH95" s="166"/>
      <c r="AI95" s="166"/>
      <c r="AJ95" s="166"/>
      <c r="AK95" s="166"/>
      <c r="AL95" s="166"/>
      <c r="AM95" s="166"/>
      <c r="AN95" s="165">
        <f>SUM(AG95,AT95)</f>
        <v>0</v>
      </c>
      <c r="AO95" s="166"/>
      <c r="AP95" s="166"/>
      <c r="AQ95" s="74" t="s">
        <v>78</v>
      </c>
      <c r="AR95" s="71"/>
      <c r="AS95" s="75">
        <v>0</v>
      </c>
      <c r="AT95" s="76">
        <f>ROUND(SUM(AV95:AW95),2)</f>
        <v>0</v>
      </c>
      <c r="AU95" s="77">
        <f>'S01 - Technologická část'!P119</f>
        <v>0</v>
      </c>
      <c r="AV95" s="76">
        <f>'S01 - Technologická část'!J33</f>
        <v>0</v>
      </c>
      <c r="AW95" s="76">
        <f>'S01 - Technologická část'!J34</f>
        <v>0</v>
      </c>
      <c r="AX95" s="76">
        <f>'S01 - Technologická část'!J35</f>
        <v>0</v>
      </c>
      <c r="AY95" s="76">
        <f>'S01 - Technologická část'!J36</f>
        <v>0</v>
      </c>
      <c r="AZ95" s="76">
        <f>'S01 - Technologická část'!F33</f>
        <v>0</v>
      </c>
      <c r="BA95" s="76">
        <f>'S01 - Technologická část'!F34</f>
        <v>0</v>
      </c>
      <c r="BB95" s="76">
        <f>'S01 - Technologická část'!F35</f>
        <v>0</v>
      </c>
      <c r="BC95" s="76">
        <f>'S01 - Technologická část'!F36</f>
        <v>0</v>
      </c>
      <c r="BD95" s="78">
        <f>'S01 - Technologická část'!F37</f>
        <v>0</v>
      </c>
      <c r="BT95" s="79" t="s">
        <v>79</v>
      </c>
      <c r="BV95" s="79" t="s">
        <v>14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6" customFormat="1" ht="16.5" customHeight="1" x14ac:dyDescent="0.2">
      <c r="A96" s="70" t="s">
        <v>75</v>
      </c>
      <c r="B96" s="71"/>
      <c r="C96" s="72"/>
      <c r="D96" s="167" t="s">
        <v>82</v>
      </c>
      <c r="E96" s="167"/>
      <c r="F96" s="167"/>
      <c r="G96" s="167"/>
      <c r="H96" s="167"/>
      <c r="I96" s="73"/>
      <c r="J96" s="167" t="s">
        <v>83</v>
      </c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5">
        <f>'S02 - Elektro'!J30</f>
        <v>0</v>
      </c>
      <c r="AH96" s="166"/>
      <c r="AI96" s="166"/>
      <c r="AJ96" s="166"/>
      <c r="AK96" s="166"/>
      <c r="AL96" s="166"/>
      <c r="AM96" s="166"/>
      <c r="AN96" s="165">
        <f>SUM(AG96,AT96)</f>
        <v>0</v>
      </c>
      <c r="AO96" s="166"/>
      <c r="AP96" s="166"/>
      <c r="AQ96" s="74" t="s">
        <v>78</v>
      </c>
      <c r="AR96" s="71"/>
      <c r="AS96" s="75">
        <v>0</v>
      </c>
      <c r="AT96" s="76">
        <f>ROUND(SUM(AV96:AW96),2)</f>
        <v>0</v>
      </c>
      <c r="AU96" s="77">
        <f>'S02 - Elektro'!P118</f>
        <v>0</v>
      </c>
      <c r="AV96" s="76">
        <f>'S02 - Elektro'!J33</f>
        <v>0</v>
      </c>
      <c r="AW96" s="76">
        <f>'S02 - Elektro'!J34</f>
        <v>0</v>
      </c>
      <c r="AX96" s="76">
        <f>'S02 - Elektro'!J35</f>
        <v>0</v>
      </c>
      <c r="AY96" s="76">
        <f>'S02 - Elektro'!J36</f>
        <v>0</v>
      </c>
      <c r="AZ96" s="76">
        <f>'S02 - Elektro'!F33</f>
        <v>0</v>
      </c>
      <c r="BA96" s="76">
        <f>'S02 - Elektro'!F34</f>
        <v>0</v>
      </c>
      <c r="BB96" s="76">
        <f>'S02 - Elektro'!F35</f>
        <v>0</v>
      </c>
      <c r="BC96" s="76">
        <f>'S02 - Elektro'!F36</f>
        <v>0</v>
      </c>
      <c r="BD96" s="78">
        <f>'S02 - Elektro'!F37</f>
        <v>0</v>
      </c>
      <c r="BT96" s="79" t="s">
        <v>79</v>
      </c>
      <c r="BV96" s="79" t="s">
        <v>14</v>
      </c>
      <c r="BW96" s="79" t="s">
        <v>84</v>
      </c>
      <c r="BX96" s="79" t="s">
        <v>4</v>
      </c>
      <c r="CL96" s="79" t="s">
        <v>1</v>
      </c>
      <c r="CM96" s="79" t="s">
        <v>81</v>
      </c>
    </row>
    <row r="97" spans="1:91" s="6" customFormat="1" ht="16.5" customHeight="1" x14ac:dyDescent="0.2">
      <c r="A97" s="70" t="s">
        <v>75</v>
      </c>
      <c r="B97" s="71"/>
      <c r="C97" s="72"/>
      <c r="D97" s="167" t="s">
        <v>85</v>
      </c>
      <c r="E97" s="167"/>
      <c r="F97" s="167"/>
      <c r="G97" s="167"/>
      <c r="H97" s="167"/>
      <c r="I97" s="73"/>
      <c r="J97" s="167" t="s">
        <v>86</v>
      </c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5">
        <f>'S03 - VON'!J30</f>
        <v>0</v>
      </c>
      <c r="AH97" s="166"/>
      <c r="AI97" s="166"/>
      <c r="AJ97" s="166"/>
      <c r="AK97" s="166"/>
      <c r="AL97" s="166"/>
      <c r="AM97" s="166"/>
      <c r="AN97" s="165">
        <f>SUM(AG97,AT97)</f>
        <v>0</v>
      </c>
      <c r="AO97" s="166"/>
      <c r="AP97" s="166"/>
      <c r="AQ97" s="74" t="s">
        <v>78</v>
      </c>
      <c r="AR97" s="71"/>
      <c r="AS97" s="80">
        <v>0</v>
      </c>
      <c r="AT97" s="81">
        <f>ROUND(SUM(AV97:AW97),2)</f>
        <v>0</v>
      </c>
      <c r="AU97" s="82">
        <f>'S03 - VON'!P117</f>
        <v>0</v>
      </c>
      <c r="AV97" s="81">
        <f>'S03 - VON'!J33</f>
        <v>0</v>
      </c>
      <c r="AW97" s="81">
        <f>'S03 - VON'!J34</f>
        <v>0</v>
      </c>
      <c r="AX97" s="81">
        <f>'S03 - VON'!J35</f>
        <v>0</v>
      </c>
      <c r="AY97" s="81">
        <f>'S03 - VON'!J36</f>
        <v>0</v>
      </c>
      <c r="AZ97" s="81">
        <f>'S03 - VON'!F33</f>
        <v>0</v>
      </c>
      <c r="BA97" s="81">
        <f>'S03 - VON'!F34</f>
        <v>0</v>
      </c>
      <c r="BB97" s="81">
        <f>'S03 - VON'!F35</f>
        <v>0</v>
      </c>
      <c r="BC97" s="81">
        <f>'S03 - VON'!F36</f>
        <v>0</v>
      </c>
      <c r="BD97" s="83">
        <f>'S03 - VON'!F37</f>
        <v>0</v>
      </c>
      <c r="BT97" s="79" t="s">
        <v>79</v>
      </c>
      <c r="BV97" s="79" t="s">
        <v>14</v>
      </c>
      <c r="BW97" s="79" t="s">
        <v>87</v>
      </c>
      <c r="BX97" s="79" t="s">
        <v>4</v>
      </c>
      <c r="CL97" s="79" t="s">
        <v>1</v>
      </c>
      <c r="CM97" s="79" t="s">
        <v>81</v>
      </c>
    </row>
    <row r="98" spans="1:91" s="1" customFormat="1" ht="30" customHeight="1" x14ac:dyDescent="0.2">
      <c r="B98" s="28"/>
      <c r="AR98" s="28"/>
    </row>
    <row r="99" spans="1:91" s="1" customFormat="1" ht="6.95" customHeight="1" x14ac:dyDescent="0.2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8"/>
    </row>
  </sheetData>
  <sheetProtection algorithmName="SHA-512" hashValue="DrARJpHTs+26CWaAt21xdJ6p0XW1HI/jRe0g4aPyUwS/A81aGHPjlpu1x6lxpoHW0ED5ZN/yxlARCj/bkpQiSg==" saltValue="Vl4dpW0/qz6JOWehGuF6BA==" spinCount="100000" sheet="1" objects="1" scenarios="1"/>
  <mergeCells count="50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01 - Technologická část'!C2" display="/" xr:uid="{00000000-0004-0000-0000-000000000000}"/>
    <hyperlink ref="A96" location="'S02 - Elektro'!C2" display="/" xr:uid="{00000000-0004-0000-0000-000001000000}"/>
    <hyperlink ref="A97" location="'S03 - VO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9"/>
  <sheetViews>
    <sheetView showGridLines="0" topLeftCell="A47" workbookViewId="0">
      <selection activeCell="W119" sqref="W11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9.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3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80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 x14ac:dyDescent="0.2">
      <c r="B4" s="16"/>
      <c r="D4" s="17" t="s">
        <v>88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16</v>
      </c>
      <c r="L6" s="16"/>
    </row>
    <row r="7" spans="2:46" ht="16.5" customHeight="1" x14ac:dyDescent="0.2">
      <c r="B7" s="16"/>
      <c r="E7" s="204" t="str">
        <f>'Rekapitulace stavby'!K6</f>
        <v>Oprava měření trakčních napájecích stanic pro záznam hodnot napájení</v>
      </c>
      <c r="F7" s="205"/>
      <c r="G7" s="205"/>
      <c r="H7" s="205"/>
      <c r="L7" s="16"/>
    </row>
    <row r="8" spans="2:46" s="1" customFormat="1" ht="12" customHeight="1" x14ac:dyDescent="0.2">
      <c r="B8" s="28"/>
      <c r="D8" s="23" t="s">
        <v>89</v>
      </c>
      <c r="L8" s="28"/>
    </row>
    <row r="9" spans="2:46" s="1" customFormat="1" ht="16.5" customHeight="1" x14ac:dyDescent="0.2">
      <c r="B9" s="28"/>
      <c r="E9" s="168" t="s">
        <v>90</v>
      </c>
      <c r="F9" s="203"/>
      <c r="G9" s="203"/>
      <c r="H9" s="20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05" t="s">
        <v>256</v>
      </c>
      <c r="E12" s="205"/>
      <c r="F12" s="205"/>
      <c r="I12" s="23" t="s">
        <v>21</v>
      </c>
      <c r="J12" s="48" t="str">
        <f>'Rekapitulace stavby'!AN8</f>
        <v>18. 5. 2023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255</v>
      </c>
      <c r="I14" s="23" t="s">
        <v>24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206" t="str">
        <f>'Rekapitulace stavby'!E14</f>
        <v>Vyplň údaj</v>
      </c>
      <c r="F18" s="194"/>
      <c r="G18" s="194"/>
      <c r="H18" s="194"/>
      <c r="I18" s="23" t="s">
        <v>25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 t="str">
        <f>IF('Rekapitulace stavby'!E17="","",'Rekapitulace stavby'!E17)</f>
        <v xml:space="preserve"> </v>
      </c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 t="str">
        <f>IF('Rekapitulace stavby'!E20="","",'Rekapitulace stavby'!E20)</f>
        <v xml:space="preserve"> </v>
      </c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31</v>
      </c>
      <c r="L26" s="28"/>
    </row>
    <row r="27" spans="2:12" s="7" customFormat="1" ht="16.5" customHeight="1" x14ac:dyDescent="0.2">
      <c r="B27" s="85"/>
      <c r="E27" s="199" t="s">
        <v>1</v>
      </c>
      <c r="F27" s="199"/>
      <c r="G27" s="199"/>
      <c r="H27" s="199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32</v>
      </c>
      <c r="J30" s="62">
        <f>ROUND(J119,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51" t="s">
        <v>36</v>
      </c>
      <c r="E33" s="23" t="s">
        <v>37</v>
      </c>
      <c r="F33" s="87">
        <f>ROUND((SUM(BE119:BE158)),  2)</f>
        <v>0</v>
      </c>
      <c r="I33" s="88">
        <v>0.21</v>
      </c>
      <c r="J33" s="87">
        <f>ROUND(((SUM(BE119:BE158))*I33),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87">
        <f>ROUND((SUM(BF119:BF158)),  2)</f>
        <v>0</v>
      </c>
      <c r="I34" s="88">
        <v>0.15</v>
      </c>
      <c r="J34" s="87">
        <f>ROUND(((SUM(BF119:BF158))*I34),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87">
        <f>ROUND((SUM(BG119:BG158)),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87">
        <f>ROUND((SUM(BH119:BH158)),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87">
        <f>ROUND((SUM(BI119:BI158)),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42</v>
      </c>
      <c r="E39" s="53"/>
      <c r="F39" s="53"/>
      <c r="G39" s="91" t="s">
        <v>43</v>
      </c>
      <c r="H39" s="92" t="s">
        <v>44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95" t="s">
        <v>48</v>
      </c>
      <c r="G61" s="39" t="s">
        <v>47</v>
      </c>
      <c r="H61" s="30"/>
      <c r="I61" s="30"/>
      <c r="J61" s="96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95" t="s">
        <v>48</v>
      </c>
      <c r="G76" s="39" t="s">
        <v>47</v>
      </c>
      <c r="H76" s="30"/>
      <c r="I76" s="30"/>
      <c r="J76" s="96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91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16</v>
      </c>
      <c r="L84" s="28"/>
    </row>
    <row r="85" spans="2:47" s="1" customFormat="1" ht="16.5" customHeight="1" x14ac:dyDescent="0.2">
      <c r="B85" s="28"/>
      <c r="E85" s="204" t="str">
        <f>E7</f>
        <v>Oprava měření trakčních napájecích stanic pro záznam hodnot napájení</v>
      </c>
      <c r="F85" s="205"/>
      <c r="G85" s="205"/>
      <c r="H85" s="205"/>
      <c r="L85" s="28"/>
    </row>
    <row r="86" spans="2:47" s="1" customFormat="1" ht="12" customHeight="1" x14ac:dyDescent="0.2">
      <c r="B86" s="28"/>
      <c r="C86" s="23" t="s">
        <v>89</v>
      </c>
      <c r="L86" s="28"/>
    </row>
    <row r="87" spans="2:47" s="1" customFormat="1" ht="16.5" customHeight="1" x14ac:dyDescent="0.2">
      <c r="B87" s="28"/>
      <c r="E87" s="168" t="str">
        <f>E9</f>
        <v>S01 - Technologická část</v>
      </c>
      <c r="F87" s="203"/>
      <c r="G87" s="203"/>
      <c r="H87" s="203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>
        <f>E12</f>
        <v>0</v>
      </c>
      <c r="I89" s="23" t="s">
        <v>21</v>
      </c>
      <c r="J89" s="48" t="str">
        <f>IF(J12="","",J12)</f>
        <v>18. 5. 2023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92</v>
      </c>
      <c r="D94" s="89"/>
      <c r="E94" s="89"/>
      <c r="F94" s="89"/>
      <c r="G94" s="89"/>
      <c r="H94" s="89"/>
      <c r="I94" s="89"/>
      <c r="J94" s="98" t="s">
        <v>93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94</v>
      </c>
      <c r="J96" s="62">
        <f>J119</f>
        <v>0</v>
      </c>
      <c r="L96" s="28"/>
      <c r="AU96" s="13" t="s">
        <v>95</v>
      </c>
    </row>
    <row r="97" spans="2:12" s="8" customFormat="1" ht="24.95" customHeight="1" x14ac:dyDescent="0.2">
      <c r="B97" s="100"/>
      <c r="D97" s="101" t="s">
        <v>96</v>
      </c>
      <c r="E97" s="102"/>
      <c r="F97" s="102"/>
      <c r="G97" s="102"/>
      <c r="H97" s="102"/>
      <c r="I97" s="102"/>
      <c r="J97" s="103">
        <f>J120</f>
        <v>0</v>
      </c>
      <c r="L97" s="100"/>
    </row>
    <row r="98" spans="2:12" s="9" customFormat="1" ht="19.899999999999999" customHeight="1" x14ac:dyDescent="0.2">
      <c r="B98" s="104"/>
      <c r="D98" s="105" t="s">
        <v>97</v>
      </c>
      <c r="E98" s="106"/>
      <c r="F98" s="106"/>
      <c r="G98" s="106"/>
      <c r="H98" s="106"/>
      <c r="I98" s="106"/>
      <c r="J98" s="107">
        <f>J121</f>
        <v>0</v>
      </c>
      <c r="L98" s="104"/>
    </row>
    <row r="99" spans="2:12" s="8" customFormat="1" ht="24.95" customHeight="1" x14ac:dyDescent="0.2">
      <c r="B99" s="100"/>
      <c r="D99" s="101" t="s">
        <v>98</v>
      </c>
      <c r="E99" s="102"/>
      <c r="F99" s="102"/>
      <c r="G99" s="102"/>
      <c r="H99" s="102"/>
      <c r="I99" s="102"/>
      <c r="J99" s="103">
        <f>J143</f>
        <v>0</v>
      </c>
      <c r="L99" s="100"/>
    </row>
    <row r="100" spans="2:12" s="1" customFormat="1" ht="21.75" customHeight="1" x14ac:dyDescent="0.2">
      <c r="B100" s="28"/>
      <c r="L100" s="28"/>
    </row>
    <row r="101" spans="2:12" s="1" customFormat="1" ht="6.95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8"/>
    </row>
    <row r="105" spans="2:12" s="1" customFormat="1" ht="6.95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8"/>
    </row>
    <row r="106" spans="2:12" s="1" customFormat="1" ht="24.95" customHeight="1" x14ac:dyDescent="0.2">
      <c r="B106" s="28"/>
      <c r="C106" s="17" t="s">
        <v>99</v>
      </c>
      <c r="L106" s="28"/>
    </row>
    <row r="107" spans="2:12" s="1" customFormat="1" ht="6.95" customHeight="1" x14ac:dyDescent="0.2">
      <c r="B107" s="28"/>
      <c r="L107" s="28"/>
    </row>
    <row r="108" spans="2:12" s="1" customFormat="1" ht="12" customHeight="1" x14ac:dyDescent="0.2">
      <c r="B108" s="28"/>
      <c r="C108" s="23" t="s">
        <v>16</v>
      </c>
      <c r="L108" s="28"/>
    </row>
    <row r="109" spans="2:12" s="1" customFormat="1" ht="16.5" customHeight="1" x14ac:dyDescent="0.2">
      <c r="B109" s="28"/>
      <c r="E109" s="204" t="str">
        <f>E7</f>
        <v>Oprava měření trakčních napájecích stanic pro záznam hodnot napájení</v>
      </c>
      <c r="F109" s="205"/>
      <c r="G109" s="205"/>
      <c r="H109" s="205"/>
      <c r="L109" s="28"/>
    </row>
    <row r="110" spans="2:12" s="1" customFormat="1" ht="12" customHeight="1" x14ac:dyDescent="0.2">
      <c r="B110" s="28"/>
      <c r="C110" s="23" t="s">
        <v>89</v>
      </c>
      <c r="L110" s="28"/>
    </row>
    <row r="111" spans="2:12" s="1" customFormat="1" ht="16.5" customHeight="1" x14ac:dyDescent="0.2">
      <c r="B111" s="28"/>
      <c r="E111" s="168" t="str">
        <f>E9</f>
        <v>S01 - Technologická část</v>
      </c>
      <c r="F111" s="203"/>
      <c r="G111" s="203"/>
      <c r="H111" s="203"/>
      <c r="L111" s="28"/>
    </row>
    <row r="112" spans="2:12" s="1" customFormat="1" ht="6.9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19</v>
      </c>
      <c r="F113" s="21">
        <f>E12</f>
        <v>0</v>
      </c>
      <c r="I113" s="23" t="s">
        <v>21</v>
      </c>
      <c r="J113" s="48" t="str">
        <f>IF(J12="","",J12)</f>
        <v>18. 5. 2023</v>
      </c>
      <c r="L113" s="28"/>
    </row>
    <row r="114" spans="2:65" s="1" customFormat="1" ht="6.95" customHeight="1" x14ac:dyDescent="0.2">
      <c r="B114" s="28"/>
      <c r="L114" s="28"/>
    </row>
    <row r="115" spans="2:65" s="1" customFormat="1" ht="15.2" customHeight="1" x14ac:dyDescent="0.2">
      <c r="B115" s="28"/>
      <c r="C115" s="23" t="s">
        <v>23</v>
      </c>
      <c r="F115" s="21" t="str">
        <f>E15</f>
        <v xml:space="preserve"> </v>
      </c>
      <c r="I115" s="23" t="s">
        <v>28</v>
      </c>
      <c r="J115" s="26" t="str">
        <f>E21</f>
        <v xml:space="preserve"> </v>
      </c>
      <c r="L115" s="28"/>
    </row>
    <row r="116" spans="2:65" s="1" customFormat="1" ht="15.2" customHeight="1" x14ac:dyDescent="0.2">
      <c r="B116" s="28"/>
      <c r="C116" s="23" t="s">
        <v>26</v>
      </c>
      <c r="F116" s="21" t="str">
        <f>IF(E18="","",E18)</f>
        <v>Vyplň údaj</v>
      </c>
      <c r="I116" s="23" t="s">
        <v>30</v>
      </c>
      <c r="J116" s="26" t="str">
        <f>E24</f>
        <v xml:space="preserve"> </v>
      </c>
      <c r="L116" s="28"/>
    </row>
    <row r="117" spans="2:65" s="1" customFormat="1" ht="10.35" customHeight="1" x14ac:dyDescent="0.2">
      <c r="B117" s="28"/>
      <c r="L117" s="28"/>
    </row>
    <row r="118" spans="2:65" s="10" customFormat="1" ht="29.25" customHeight="1" x14ac:dyDescent="0.2">
      <c r="B118" s="108"/>
      <c r="C118" s="142" t="s">
        <v>100</v>
      </c>
      <c r="D118" s="143" t="s">
        <v>57</v>
      </c>
      <c r="E118" s="143" t="s">
        <v>53</v>
      </c>
      <c r="F118" s="143" t="s">
        <v>54</v>
      </c>
      <c r="G118" s="143" t="s">
        <v>101</v>
      </c>
      <c r="H118" s="143" t="s">
        <v>102</v>
      </c>
      <c r="I118" s="143" t="s">
        <v>103</v>
      </c>
      <c r="J118" s="143" t="s">
        <v>93</v>
      </c>
      <c r="K118" s="109" t="s">
        <v>104</v>
      </c>
      <c r="L118" s="108"/>
      <c r="M118" s="55" t="s">
        <v>1</v>
      </c>
      <c r="N118" s="56" t="s">
        <v>36</v>
      </c>
      <c r="O118" s="56" t="s">
        <v>105</v>
      </c>
      <c r="P118" s="56" t="s">
        <v>106</v>
      </c>
      <c r="Q118" s="56" t="s">
        <v>107</v>
      </c>
      <c r="R118" s="56" t="s">
        <v>108</v>
      </c>
      <c r="S118" s="56" t="s">
        <v>109</v>
      </c>
      <c r="T118" s="57" t="s">
        <v>110</v>
      </c>
    </row>
    <row r="119" spans="2:65" s="1" customFormat="1" ht="22.9" customHeight="1" x14ac:dyDescent="0.25">
      <c r="B119" s="28"/>
      <c r="C119" s="60" t="s">
        <v>111</v>
      </c>
      <c r="J119" s="144">
        <f>BK119</f>
        <v>0</v>
      </c>
      <c r="L119" s="28"/>
      <c r="M119" s="58"/>
      <c r="N119" s="49"/>
      <c r="O119" s="49"/>
      <c r="P119" s="110">
        <f>P120+P143</f>
        <v>0</v>
      </c>
      <c r="Q119" s="49"/>
      <c r="R119" s="110">
        <f>R120+R143</f>
        <v>0</v>
      </c>
      <c r="S119" s="49"/>
      <c r="T119" s="111">
        <f>T120+T143</f>
        <v>0</v>
      </c>
      <c r="AT119" s="13" t="s">
        <v>71</v>
      </c>
      <c r="AU119" s="13" t="s">
        <v>95</v>
      </c>
      <c r="BK119" s="112">
        <f>BK120+BK143</f>
        <v>0</v>
      </c>
    </row>
    <row r="120" spans="2:65" s="11" customFormat="1" ht="25.9" customHeight="1" x14ac:dyDescent="0.2">
      <c r="B120" s="113"/>
      <c r="D120" s="114" t="s">
        <v>71</v>
      </c>
      <c r="E120" s="145" t="s">
        <v>112</v>
      </c>
      <c r="F120" s="145" t="s">
        <v>113</v>
      </c>
      <c r="J120" s="146">
        <f>BK120</f>
        <v>0</v>
      </c>
      <c r="L120" s="113"/>
      <c r="M120" s="115"/>
      <c r="P120" s="116">
        <f>P121</f>
        <v>0</v>
      </c>
      <c r="R120" s="116">
        <f>R121</f>
        <v>0</v>
      </c>
      <c r="T120" s="117">
        <f>T121</f>
        <v>0</v>
      </c>
      <c r="AR120" s="114" t="s">
        <v>114</v>
      </c>
      <c r="AT120" s="118" t="s">
        <v>71</v>
      </c>
      <c r="AU120" s="118" t="s">
        <v>72</v>
      </c>
      <c r="AY120" s="114" t="s">
        <v>115</v>
      </c>
      <c r="BK120" s="119">
        <f>BK121</f>
        <v>0</v>
      </c>
    </row>
    <row r="121" spans="2:65" s="11" customFormat="1" ht="22.9" customHeight="1" x14ac:dyDescent="0.2">
      <c r="B121" s="113"/>
      <c r="D121" s="114" t="s">
        <v>71</v>
      </c>
      <c r="E121" s="147" t="s">
        <v>116</v>
      </c>
      <c r="F121" s="147" t="s">
        <v>117</v>
      </c>
      <c r="J121" s="148">
        <f>BK121</f>
        <v>0</v>
      </c>
      <c r="L121" s="113"/>
      <c r="M121" s="115"/>
      <c r="P121" s="116">
        <f>SUM(P122:P142)</f>
        <v>0</v>
      </c>
      <c r="R121" s="116">
        <f>SUM(R122:R142)</f>
        <v>0</v>
      </c>
      <c r="T121" s="117">
        <f>SUM(T122:T142)</f>
        <v>0</v>
      </c>
      <c r="AR121" s="114" t="s">
        <v>114</v>
      </c>
      <c r="AT121" s="118" t="s">
        <v>71</v>
      </c>
      <c r="AU121" s="118" t="s">
        <v>79</v>
      </c>
      <c r="AY121" s="114" t="s">
        <v>115</v>
      </c>
      <c r="BK121" s="119">
        <f>SUM(BK122:BK142)</f>
        <v>0</v>
      </c>
    </row>
    <row r="122" spans="2:65" s="1" customFormat="1" ht="76.349999999999994" customHeight="1" x14ac:dyDescent="0.2">
      <c r="B122" s="28"/>
      <c r="C122" s="149" t="s">
        <v>79</v>
      </c>
      <c r="D122" s="149" t="s">
        <v>112</v>
      </c>
      <c r="E122" s="150" t="s">
        <v>118</v>
      </c>
      <c r="F122" s="151" t="s">
        <v>119</v>
      </c>
      <c r="G122" s="152" t="s">
        <v>120</v>
      </c>
      <c r="H122" s="153">
        <v>3</v>
      </c>
      <c r="I122" s="121"/>
      <c r="J122" s="154">
        <f>ROUND(I122*H122,2)</f>
        <v>0</v>
      </c>
      <c r="K122" s="120" t="s">
        <v>1</v>
      </c>
      <c r="L122" s="122"/>
      <c r="M122" s="123" t="s">
        <v>1</v>
      </c>
      <c r="N122" s="124" t="s">
        <v>37</v>
      </c>
      <c r="P122" s="125">
        <f>O122*H122</f>
        <v>0</v>
      </c>
      <c r="Q122" s="125">
        <v>0</v>
      </c>
      <c r="R122" s="125">
        <f>Q122*H122</f>
        <v>0</v>
      </c>
      <c r="S122" s="125">
        <v>0</v>
      </c>
      <c r="T122" s="126">
        <f>S122*H122</f>
        <v>0</v>
      </c>
      <c r="AR122" s="127" t="s">
        <v>121</v>
      </c>
      <c r="AT122" s="127" t="s">
        <v>112</v>
      </c>
      <c r="AU122" s="127" t="s">
        <v>81</v>
      </c>
      <c r="AY122" s="13" t="s">
        <v>115</v>
      </c>
      <c r="BE122" s="128">
        <f>IF(N122="základní",J122,0)</f>
        <v>0</v>
      </c>
      <c r="BF122" s="128">
        <f>IF(N122="snížená",J122,0)</f>
        <v>0</v>
      </c>
      <c r="BG122" s="128">
        <f>IF(N122="zákl. přenesená",J122,0)</f>
        <v>0</v>
      </c>
      <c r="BH122" s="128">
        <f>IF(N122="sníž. přenesená",J122,0)</f>
        <v>0</v>
      </c>
      <c r="BI122" s="128">
        <f>IF(N122="nulová",J122,0)</f>
        <v>0</v>
      </c>
      <c r="BJ122" s="13" t="s">
        <v>79</v>
      </c>
      <c r="BK122" s="128">
        <f>ROUND(I122*H122,2)</f>
        <v>0</v>
      </c>
      <c r="BL122" s="13" t="s">
        <v>122</v>
      </c>
      <c r="BM122" s="127" t="s">
        <v>81</v>
      </c>
    </row>
    <row r="123" spans="2:65" s="1" customFormat="1" ht="78" x14ac:dyDescent="0.2">
      <c r="B123" s="28"/>
      <c r="D123" s="155" t="s">
        <v>123</v>
      </c>
      <c r="F123" s="156" t="s">
        <v>124</v>
      </c>
      <c r="L123" s="28"/>
      <c r="M123" s="129"/>
      <c r="T123" s="52"/>
      <c r="AT123" s="13" t="s">
        <v>123</v>
      </c>
      <c r="AU123" s="13" t="s">
        <v>81</v>
      </c>
    </row>
    <row r="124" spans="2:65" s="1" customFormat="1" ht="76.349999999999994" customHeight="1" x14ac:dyDescent="0.2">
      <c r="B124" s="28"/>
      <c r="C124" s="149" t="s">
        <v>81</v>
      </c>
      <c r="D124" s="149" t="s">
        <v>112</v>
      </c>
      <c r="E124" s="150" t="s">
        <v>125</v>
      </c>
      <c r="F124" s="151" t="s">
        <v>119</v>
      </c>
      <c r="G124" s="152" t="s">
        <v>120</v>
      </c>
      <c r="H124" s="153">
        <v>3</v>
      </c>
      <c r="I124" s="121"/>
      <c r="J124" s="154">
        <f>ROUND(I124*H124,2)</f>
        <v>0</v>
      </c>
      <c r="K124" s="120" t="s">
        <v>1</v>
      </c>
      <c r="L124" s="122"/>
      <c r="M124" s="123" t="s">
        <v>1</v>
      </c>
      <c r="N124" s="124" t="s">
        <v>37</v>
      </c>
      <c r="P124" s="125">
        <f>O124*H124</f>
        <v>0</v>
      </c>
      <c r="Q124" s="125">
        <v>0</v>
      </c>
      <c r="R124" s="125">
        <f>Q124*H124</f>
        <v>0</v>
      </c>
      <c r="S124" s="125">
        <v>0</v>
      </c>
      <c r="T124" s="126">
        <f>S124*H124</f>
        <v>0</v>
      </c>
      <c r="AR124" s="127" t="s">
        <v>121</v>
      </c>
      <c r="AT124" s="127" t="s">
        <v>112</v>
      </c>
      <c r="AU124" s="127" t="s">
        <v>81</v>
      </c>
      <c r="AY124" s="13" t="s">
        <v>115</v>
      </c>
      <c r="BE124" s="128">
        <f>IF(N124="základní",J124,0)</f>
        <v>0</v>
      </c>
      <c r="BF124" s="128">
        <f>IF(N124="snížená",J124,0)</f>
        <v>0</v>
      </c>
      <c r="BG124" s="128">
        <f>IF(N124="zákl. přenesená",J124,0)</f>
        <v>0</v>
      </c>
      <c r="BH124" s="128">
        <f>IF(N124="sníž. přenesená",J124,0)</f>
        <v>0</v>
      </c>
      <c r="BI124" s="128">
        <f>IF(N124="nulová",J124,0)</f>
        <v>0</v>
      </c>
      <c r="BJ124" s="13" t="s">
        <v>79</v>
      </c>
      <c r="BK124" s="128">
        <f>ROUND(I124*H124,2)</f>
        <v>0</v>
      </c>
      <c r="BL124" s="13" t="s">
        <v>122</v>
      </c>
      <c r="BM124" s="127" t="s">
        <v>126</v>
      </c>
    </row>
    <row r="125" spans="2:65" s="1" customFormat="1" ht="68.25" x14ac:dyDescent="0.2">
      <c r="B125" s="28"/>
      <c r="D125" s="155" t="s">
        <v>123</v>
      </c>
      <c r="F125" s="156" t="s">
        <v>127</v>
      </c>
      <c r="L125" s="28"/>
      <c r="M125" s="129"/>
      <c r="T125" s="52"/>
      <c r="AT125" s="13" t="s">
        <v>123</v>
      </c>
      <c r="AU125" s="13" t="s">
        <v>81</v>
      </c>
    </row>
    <row r="126" spans="2:65" s="1" customFormat="1" ht="76.349999999999994" customHeight="1" x14ac:dyDescent="0.2">
      <c r="B126" s="28"/>
      <c r="C126" s="149" t="s">
        <v>114</v>
      </c>
      <c r="D126" s="149" t="s">
        <v>112</v>
      </c>
      <c r="E126" s="150" t="s">
        <v>128</v>
      </c>
      <c r="F126" s="151" t="s">
        <v>119</v>
      </c>
      <c r="G126" s="152" t="s">
        <v>120</v>
      </c>
      <c r="H126" s="153">
        <v>12</v>
      </c>
      <c r="I126" s="121"/>
      <c r="J126" s="154">
        <f>ROUND(I126*H126,2)</f>
        <v>0</v>
      </c>
      <c r="K126" s="120" t="s">
        <v>1</v>
      </c>
      <c r="L126" s="122"/>
      <c r="M126" s="123" t="s">
        <v>1</v>
      </c>
      <c r="N126" s="124" t="s">
        <v>37</v>
      </c>
      <c r="P126" s="125">
        <f>O126*H126</f>
        <v>0</v>
      </c>
      <c r="Q126" s="125">
        <v>0</v>
      </c>
      <c r="R126" s="125">
        <f>Q126*H126</f>
        <v>0</v>
      </c>
      <c r="S126" s="125">
        <v>0</v>
      </c>
      <c r="T126" s="126">
        <f>S126*H126</f>
        <v>0</v>
      </c>
      <c r="AR126" s="127" t="s">
        <v>121</v>
      </c>
      <c r="AT126" s="127" t="s">
        <v>112</v>
      </c>
      <c r="AU126" s="127" t="s">
        <v>81</v>
      </c>
      <c r="AY126" s="13" t="s">
        <v>115</v>
      </c>
      <c r="BE126" s="128">
        <f>IF(N126="základní",J126,0)</f>
        <v>0</v>
      </c>
      <c r="BF126" s="128">
        <f>IF(N126="snížená",J126,0)</f>
        <v>0</v>
      </c>
      <c r="BG126" s="128">
        <f>IF(N126="zákl. přenesená",J126,0)</f>
        <v>0</v>
      </c>
      <c r="BH126" s="128">
        <f>IF(N126="sníž. přenesená",J126,0)</f>
        <v>0</v>
      </c>
      <c r="BI126" s="128">
        <f>IF(N126="nulová",J126,0)</f>
        <v>0</v>
      </c>
      <c r="BJ126" s="13" t="s">
        <v>79</v>
      </c>
      <c r="BK126" s="128">
        <f>ROUND(I126*H126,2)</f>
        <v>0</v>
      </c>
      <c r="BL126" s="13" t="s">
        <v>122</v>
      </c>
      <c r="BM126" s="127" t="s">
        <v>129</v>
      </c>
    </row>
    <row r="127" spans="2:65" s="1" customFormat="1" ht="97.5" x14ac:dyDescent="0.2">
      <c r="B127" s="28"/>
      <c r="D127" s="155" t="s">
        <v>123</v>
      </c>
      <c r="F127" s="156" t="s">
        <v>130</v>
      </c>
      <c r="L127" s="28"/>
      <c r="M127" s="129"/>
      <c r="T127" s="52"/>
      <c r="AT127" s="13" t="s">
        <v>123</v>
      </c>
      <c r="AU127" s="13" t="s">
        <v>81</v>
      </c>
    </row>
    <row r="128" spans="2:65" s="1" customFormat="1" ht="76.349999999999994" customHeight="1" x14ac:dyDescent="0.2">
      <c r="B128" s="28"/>
      <c r="C128" s="149" t="s">
        <v>126</v>
      </c>
      <c r="D128" s="149" t="s">
        <v>112</v>
      </c>
      <c r="E128" s="150" t="s">
        <v>131</v>
      </c>
      <c r="F128" s="151" t="s">
        <v>119</v>
      </c>
      <c r="G128" s="152" t="s">
        <v>120</v>
      </c>
      <c r="H128" s="153">
        <v>36</v>
      </c>
      <c r="I128" s="121"/>
      <c r="J128" s="154">
        <f>ROUND(I128*H128,2)</f>
        <v>0</v>
      </c>
      <c r="K128" s="120" t="s">
        <v>132</v>
      </c>
      <c r="L128" s="122"/>
      <c r="M128" s="123" t="s">
        <v>1</v>
      </c>
      <c r="N128" s="124" t="s">
        <v>37</v>
      </c>
      <c r="P128" s="125">
        <f>O128*H128</f>
        <v>0</v>
      </c>
      <c r="Q128" s="125">
        <v>0</v>
      </c>
      <c r="R128" s="125">
        <f>Q128*H128</f>
        <v>0</v>
      </c>
      <c r="S128" s="125">
        <v>0</v>
      </c>
      <c r="T128" s="126">
        <f>S128*H128</f>
        <v>0</v>
      </c>
      <c r="AR128" s="127" t="s">
        <v>121</v>
      </c>
      <c r="AT128" s="127" t="s">
        <v>112</v>
      </c>
      <c r="AU128" s="127" t="s">
        <v>81</v>
      </c>
      <c r="AY128" s="13" t="s">
        <v>115</v>
      </c>
      <c r="BE128" s="128">
        <f>IF(N128="základní",J128,0)</f>
        <v>0</v>
      </c>
      <c r="BF128" s="128">
        <f>IF(N128="snížená",J128,0)</f>
        <v>0</v>
      </c>
      <c r="BG128" s="128">
        <f>IF(N128="zákl. přenesená",J128,0)</f>
        <v>0</v>
      </c>
      <c r="BH128" s="128">
        <f>IF(N128="sníž. přenesená",J128,0)</f>
        <v>0</v>
      </c>
      <c r="BI128" s="128">
        <f>IF(N128="nulová",J128,0)</f>
        <v>0</v>
      </c>
      <c r="BJ128" s="13" t="s">
        <v>79</v>
      </c>
      <c r="BK128" s="128">
        <f>ROUND(I128*H128,2)</f>
        <v>0</v>
      </c>
      <c r="BL128" s="13" t="s">
        <v>122</v>
      </c>
      <c r="BM128" s="127" t="s">
        <v>133</v>
      </c>
    </row>
    <row r="129" spans="2:65" s="1" customFormat="1" ht="58.5" x14ac:dyDescent="0.2">
      <c r="B129" s="28"/>
      <c r="D129" s="155" t="s">
        <v>123</v>
      </c>
      <c r="F129" s="156" t="s">
        <v>134</v>
      </c>
      <c r="L129" s="28"/>
      <c r="M129" s="129"/>
      <c r="T129" s="52"/>
      <c r="AT129" s="13" t="s">
        <v>123</v>
      </c>
      <c r="AU129" s="13" t="s">
        <v>81</v>
      </c>
    </row>
    <row r="130" spans="2:65" s="1" customFormat="1" ht="76.349999999999994" customHeight="1" x14ac:dyDescent="0.2">
      <c r="B130" s="28"/>
      <c r="C130" s="149" t="s">
        <v>135</v>
      </c>
      <c r="D130" s="149" t="s">
        <v>112</v>
      </c>
      <c r="E130" s="150" t="s">
        <v>136</v>
      </c>
      <c r="F130" s="151" t="s">
        <v>119</v>
      </c>
      <c r="G130" s="152" t="s">
        <v>120</v>
      </c>
      <c r="H130" s="153">
        <v>36</v>
      </c>
      <c r="I130" s="121"/>
      <c r="J130" s="154">
        <f>ROUND(I130*H130,2)</f>
        <v>0</v>
      </c>
      <c r="K130" s="120" t="s">
        <v>1</v>
      </c>
      <c r="L130" s="122"/>
      <c r="M130" s="123" t="s">
        <v>1</v>
      </c>
      <c r="N130" s="124" t="s">
        <v>37</v>
      </c>
      <c r="P130" s="125">
        <f>O130*H130</f>
        <v>0</v>
      </c>
      <c r="Q130" s="125">
        <v>0</v>
      </c>
      <c r="R130" s="125">
        <f>Q130*H130</f>
        <v>0</v>
      </c>
      <c r="S130" s="125">
        <v>0</v>
      </c>
      <c r="T130" s="126">
        <f>S130*H130</f>
        <v>0</v>
      </c>
      <c r="AR130" s="127" t="s">
        <v>121</v>
      </c>
      <c r="AT130" s="127" t="s">
        <v>112</v>
      </c>
      <c r="AU130" s="127" t="s">
        <v>81</v>
      </c>
      <c r="AY130" s="13" t="s">
        <v>115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3" t="s">
        <v>79</v>
      </c>
      <c r="BK130" s="128">
        <f>ROUND(I130*H130,2)</f>
        <v>0</v>
      </c>
      <c r="BL130" s="13" t="s">
        <v>122</v>
      </c>
      <c r="BM130" s="127" t="s">
        <v>137</v>
      </c>
    </row>
    <row r="131" spans="2:65" s="1" customFormat="1" ht="39" x14ac:dyDescent="0.2">
      <c r="B131" s="28"/>
      <c r="D131" s="155" t="s">
        <v>123</v>
      </c>
      <c r="F131" s="156" t="s">
        <v>138</v>
      </c>
      <c r="L131" s="28"/>
      <c r="M131" s="129"/>
      <c r="T131" s="52"/>
      <c r="AT131" s="13" t="s">
        <v>123</v>
      </c>
      <c r="AU131" s="13" t="s">
        <v>81</v>
      </c>
    </row>
    <row r="132" spans="2:65" s="1" customFormat="1" ht="76.349999999999994" customHeight="1" x14ac:dyDescent="0.2">
      <c r="B132" s="28"/>
      <c r="C132" s="149" t="s">
        <v>129</v>
      </c>
      <c r="D132" s="149" t="s">
        <v>112</v>
      </c>
      <c r="E132" s="150" t="s">
        <v>139</v>
      </c>
      <c r="F132" s="151" t="s">
        <v>119</v>
      </c>
      <c r="G132" s="152" t="s">
        <v>120</v>
      </c>
      <c r="H132" s="153">
        <v>36</v>
      </c>
      <c r="I132" s="121"/>
      <c r="J132" s="154">
        <f>ROUND(I132*H132,2)</f>
        <v>0</v>
      </c>
      <c r="K132" s="120" t="s">
        <v>132</v>
      </c>
      <c r="L132" s="122"/>
      <c r="M132" s="123" t="s">
        <v>1</v>
      </c>
      <c r="N132" s="124" t="s">
        <v>37</v>
      </c>
      <c r="P132" s="125">
        <f>O132*H132</f>
        <v>0</v>
      </c>
      <c r="Q132" s="125">
        <v>0</v>
      </c>
      <c r="R132" s="125">
        <f>Q132*H132</f>
        <v>0</v>
      </c>
      <c r="S132" s="125">
        <v>0</v>
      </c>
      <c r="T132" s="126">
        <f>S132*H132</f>
        <v>0</v>
      </c>
      <c r="AR132" s="127" t="s">
        <v>121</v>
      </c>
      <c r="AT132" s="127" t="s">
        <v>112</v>
      </c>
      <c r="AU132" s="127" t="s">
        <v>81</v>
      </c>
      <c r="AY132" s="13" t="s">
        <v>115</v>
      </c>
      <c r="BE132" s="128">
        <f>IF(N132="základní",J132,0)</f>
        <v>0</v>
      </c>
      <c r="BF132" s="128">
        <f>IF(N132="snížená",J132,0)</f>
        <v>0</v>
      </c>
      <c r="BG132" s="128">
        <f>IF(N132="zákl. přenesená",J132,0)</f>
        <v>0</v>
      </c>
      <c r="BH132" s="128">
        <f>IF(N132="sníž. přenesená",J132,0)</f>
        <v>0</v>
      </c>
      <c r="BI132" s="128">
        <f>IF(N132="nulová",J132,0)</f>
        <v>0</v>
      </c>
      <c r="BJ132" s="13" t="s">
        <v>79</v>
      </c>
      <c r="BK132" s="128">
        <f>ROUND(I132*H132,2)</f>
        <v>0</v>
      </c>
      <c r="BL132" s="13" t="s">
        <v>122</v>
      </c>
      <c r="BM132" s="127" t="s">
        <v>140</v>
      </c>
    </row>
    <row r="133" spans="2:65" s="1" customFormat="1" ht="29.25" x14ac:dyDescent="0.2">
      <c r="B133" s="28"/>
      <c r="D133" s="155" t="s">
        <v>123</v>
      </c>
      <c r="F133" s="156" t="s">
        <v>141</v>
      </c>
      <c r="L133" s="28"/>
      <c r="M133" s="129"/>
      <c r="T133" s="52"/>
      <c r="AT133" s="13" t="s">
        <v>123</v>
      </c>
      <c r="AU133" s="13" t="s">
        <v>81</v>
      </c>
    </row>
    <row r="134" spans="2:65" s="1" customFormat="1" ht="76.349999999999994" customHeight="1" x14ac:dyDescent="0.2">
      <c r="B134" s="28"/>
      <c r="C134" s="149" t="s">
        <v>142</v>
      </c>
      <c r="D134" s="149" t="s">
        <v>112</v>
      </c>
      <c r="E134" s="150" t="s">
        <v>143</v>
      </c>
      <c r="F134" s="151" t="s">
        <v>119</v>
      </c>
      <c r="G134" s="152" t="s">
        <v>120</v>
      </c>
      <c r="H134" s="153">
        <v>3</v>
      </c>
      <c r="I134" s="121"/>
      <c r="J134" s="154">
        <f>ROUND(I134*H134,2)</f>
        <v>0</v>
      </c>
      <c r="K134" s="120" t="s">
        <v>1</v>
      </c>
      <c r="L134" s="122"/>
      <c r="M134" s="123" t="s">
        <v>1</v>
      </c>
      <c r="N134" s="124" t="s">
        <v>37</v>
      </c>
      <c r="P134" s="125">
        <f>O134*H134</f>
        <v>0</v>
      </c>
      <c r="Q134" s="125">
        <v>0</v>
      </c>
      <c r="R134" s="125">
        <f>Q134*H134</f>
        <v>0</v>
      </c>
      <c r="S134" s="125">
        <v>0</v>
      </c>
      <c r="T134" s="126">
        <f>S134*H134</f>
        <v>0</v>
      </c>
      <c r="AR134" s="127" t="s">
        <v>121</v>
      </c>
      <c r="AT134" s="127" t="s">
        <v>112</v>
      </c>
      <c r="AU134" s="127" t="s">
        <v>81</v>
      </c>
      <c r="AY134" s="13" t="s">
        <v>115</v>
      </c>
      <c r="BE134" s="128">
        <f>IF(N134="základní",J134,0)</f>
        <v>0</v>
      </c>
      <c r="BF134" s="128">
        <f>IF(N134="snížená",J134,0)</f>
        <v>0</v>
      </c>
      <c r="BG134" s="128">
        <f>IF(N134="zákl. přenesená",J134,0)</f>
        <v>0</v>
      </c>
      <c r="BH134" s="128">
        <f>IF(N134="sníž. přenesená",J134,0)</f>
        <v>0</v>
      </c>
      <c r="BI134" s="128">
        <f>IF(N134="nulová",J134,0)</f>
        <v>0</v>
      </c>
      <c r="BJ134" s="13" t="s">
        <v>79</v>
      </c>
      <c r="BK134" s="128">
        <f>ROUND(I134*H134,2)</f>
        <v>0</v>
      </c>
      <c r="BL134" s="13" t="s">
        <v>122</v>
      </c>
      <c r="BM134" s="127" t="s">
        <v>144</v>
      </c>
    </row>
    <row r="135" spans="2:65" s="1" customFormat="1" ht="68.25" x14ac:dyDescent="0.2">
      <c r="B135" s="28"/>
      <c r="D135" s="155" t="s">
        <v>123</v>
      </c>
      <c r="F135" s="156" t="s">
        <v>145</v>
      </c>
      <c r="L135" s="28"/>
      <c r="M135" s="129"/>
      <c r="T135" s="52"/>
      <c r="AT135" s="13" t="s">
        <v>123</v>
      </c>
      <c r="AU135" s="13" t="s">
        <v>81</v>
      </c>
    </row>
    <row r="136" spans="2:65" s="1" customFormat="1" ht="37.9" customHeight="1" x14ac:dyDescent="0.2">
      <c r="B136" s="28"/>
      <c r="C136" s="149" t="s">
        <v>133</v>
      </c>
      <c r="D136" s="149" t="s">
        <v>112</v>
      </c>
      <c r="E136" s="150" t="s">
        <v>146</v>
      </c>
      <c r="F136" s="151" t="s">
        <v>147</v>
      </c>
      <c r="G136" s="152" t="s">
        <v>120</v>
      </c>
      <c r="H136" s="153">
        <v>6</v>
      </c>
      <c r="I136" s="121"/>
      <c r="J136" s="154">
        <f>ROUND(I136*H136,2)</f>
        <v>0</v>
      </c>
      <c r="K136" s="120" t="s">
        <v>132</v>
      </c>
      <c r="L136" s="122"/>
      <c r="M136" s="123" t="s">
        <v>1</v>
      </c>
      <c r="N136" s="124" t="s">
        <v>37</v>
      </c>
      <c r="P136" s="125">
        <f>O136*H136</f>
        <v>0</v>
      </c>
      <c r="Q136" s="125">
        <v>0</v>
      </c>
      <c r="R136" s="125">
        <f>Q136*H136</f>
        <v>0</v>
      </c>
      <c r="S136" s="125">
        <v>0</v>
      </c>
      <c r="T136" s="126">
        <f>S136*H136</f>
        <v>0</v>
      </c>
      <c r="AR136" s="127" t="s">
        <v>121</v>
      </c>
      <c r="AT136" s="127" t="s">
        <v>112</v>
      </c>
      <c r="AU136" s="127" t="s">
        <v>81</v>
      </c>
      <c r="AY136" s="13" t="s">
        <v>115</v>
      </c>
      <c r="BE136" s="128">
        <f>IF(N136="základní",J136,0)</f>
        <v>0</v>
      </c>
      <c r="BF136" s="128">
        <f>IF(N136="snížená",J136,0)</f>
        <v>0</v>
      </c>
      <c r="BG136" s="128">
        <f>IF(N136="zákl. přenesená",J136,0)</f>
        <v>0</v>
      </c>
      <c r="BH136" s="128">
        <f>IF(N136="sníž. přenesená",J136,0)</f>
        <v>0</v>
      </c>
      <c r="BI136" s="128">
        <f>IF(N136="nulová",J136,0)</f>
        <v>0</v>
      </c>
      <c r="BJ136" s="13" t="s">
        <v>79</v>
      </c>
      <c r="BK136" s="128">
        <f>ROUND(I136*H136,2)</f>
        <v>0</v>
      </c>
      <c r="BL136" s="13" t="s">
        <v>122</v>
      </c>
      <c r="BM136" s="127" t="s">
        <v>148</v>
      </c>
    </row>
    <row r="137" spans="2:65" s="1" customFormat="1" ht="19.5" x14ac:dyDescent="0.2">
      <c r="B137" s="28"/>
      <c r="D137" s="155" t="s">
        <v>123</v>
      </c>
      <c r="F137" s="156" t="s">
        <v>149</v>
      </c>
      <c r="L137" s="28"/>
      <c r="M137" s="129"/>
      <c r="T137" s="52"/>
      <c r="AT137" s="13" t="s">
        <v>123</v>
      </c>
      <c r="AU137" s="13" t="s">
        <v>81</v>
      </c>
    </row>
    <row r="138" spans="2:65" s="1" customFormat="1" ht="49.15" customHeight="1" x14ac:dyDescent="0.2">
      <c r="B138" s="28"/>
      <c r="C138" s="149" t="s">
        <v>137</v>
      </c>
      <c r="D138" s="149" t="s">
        <v>112</v>
      </c>
      <c r="E138" s="150" t="s">
        <v>150</v>
      </c>
      <c r="F138" s="151" t="s">
        <v>151</v>
      </c>
      <c r="G138" s="152" t="s">
        <v>120</v>
      </c>
      <c r="H138" s="153">
        <v>2</v>
      </c>
      <c r="I138" s="121"/>
      <c r="J138" s="154">
        <f>ROUND(I138*H138,2)</f>
        <v>0</v>
      </c>
      <c r="K138" s="120" t="s">
        <v>132</v>
      </c>
      <c r="L138" s="122"/>
      <c r="M138" s="123" t="s">
        <v>1</v>
      </c>
      <c r="N138" s="124" t="s">
        <v>37</v>
      </c>
      <c r="P138" s="125">
        <f>O138*H138</f>
        <v>0</v>
      </c>
      <c r="Q138" s="125">
        <v>0</v>
      </c>
      <c r="R138" s="125">
        <f>Q138*H138</f>
        <v>0</v>
      </c>
      <c r="S138" s="125">
        <v>0</v>
      </c>
      <c r="T138" s="126">
        <f>S138*H138</f>
        <v>0</v>
      </c>
      <c r="AR138" s="127" t="s">
        <v>121</v>
      </c>
      <c r="AT138" s="127" t="s">
        <v>112</v>
      </c>
      <c r="AU138" s="127" t="s">
        <v>81</v>
      </c>
      <c r="AY138" s="13" t="s">
        <v>115</v>
      </c>
      <c r="BE138" s="128">
        <f>IF(N138="základní",J138,0)</f>
        <v>0</v>
      </c>
      <c r="BF138" s="128">
        <f>IF(N138="snížená",J138,0)</f>
        <v>0</v>
      </c>
      <c r="BG138" s="128">
        <f>IF(N138="zákl. přenesená",J138,0)</f>
        <v>0</v>
      </c>
      <c r="BH138" s="128">
        <f>IF(N138="sníž. přenesená",J138,0)</f>
        <v>0</v>
      </c>
      <c r="BI138" s="128">
        <f>IF(N138="nulová",J138,0)</f>
        <v>0</v>
      </c>
      <c r="BJ138" s="13" t="s">
        <v>79</v>
      </c>
      <c r="BK138" s="128">
        <f>ROUND(I138*H138,2)</f>
        <v>0</v>
      </c>
      <c r="BL138" s="13" t="s">
        <v>122</v>
      </c>
      <c r="BM138" s="127" t="s">
        <v>152</v>
      </c>
    </row>
    <row r="139" spans="2:65" s="1" customFormat="1" ht="48.75" x14ac:dyDescent="0.2">
      <c r="B139" s="28"/>
      <c r="D139" s="155" t="s">
        <v>123</v>
      </c>
      <c r="F139" s="156" t="s">
        <v>153</v>
      </c>
      <c r="L139" s="28"/>
      <c r="M139" s="129"/>
      <c r="T139" s="52"/>
      <c r="AT139" s="13" t="s">
        <v>123</v>
      </c>
      <c r="AU139" s="13" t="s">
        <v>81</v>
      </c>
    </row>
    <row r="140" spans="2:65" s="1" customFormat="1" ht="24.2" customHeight="1" x14ac:dyDescent="0.2">
      <c r="B140" s="28"/>
      <c r="C140" s="157" t="s">
        <v>154</v>
      </c>
      <c r="D140" s="157" t="s">
        <v>155</v>
      </c>
      <c r="E140" s="158" t="s">
        <v>156</v>
      </c>
      <c r="F140" s="159" t="s">
        <v>157</v>
      </c>
      <c r="G140" s="160" t="s">
        <v>120</v>
      </c>
      <c r="H140" s="161">
        <v>2</v>
      </c>
      <c r="I140" s="131"/>
      <c r="J140" s="162">
        <f>ROUND(I140*H140,2)</f>
        <v>0</v>
      </c>
      <c r="K140" s="130" t="s">
        <v>132</v>
      </c>
      <c r="L140" s="28"/>
      <c r="M140" s="132" t="s">
        <v>1</v>
      </c>
      <c r="N140" s="133" t="s">
        <v>37</v>
      </c>
      <c r="P140" s="125">
        <f>O140*H140</f>
        <v>0</v>
      </c>
      <c r="Q140" s="125">
        <v>0</v>
      </c>
      <c r="R140" s="125">
        <f>Q140*H140</f>
        <v>0</v>
      </c>
      <c r="S140" s="125">
        <v>0</v>
      </c>
      <c r="T140" s="126">
        <f>S140*H140</f>
        <v>0</v>
      </c>
      <c r="AR140" s="127" t="s">
        <v>122</v>
      </c>
      <c r="AT140" s="127" t="s">
        <v>155</v>
      </c>
      <c r="AU140" s="127" t="s">
        <v>81</v>
      </c>
      <c r="AY140" s="13" t="s">
        <v>115</v>
      </c>
      <c r="BE140" s="128">
        <f>IF(N140="základní",J140,0)</f>
        <v>0</v>
      </c>
      <c r="BF140" s="128">
        <f>IF(N140="snížená",J140,0)</f>
        <v>0</v>
      </c>
      <c r="BG140" s="128">
        <f>IF(N140="zákl. přenesená",J140,0)</f>
        <v>0</v>
      </c>
      <c r="BH140" s="128">
        <f>IF(N140="sníž. přenesená",J140,0)</f>
        <v>0</v>
      </c>
      <c r="BI140" s="128">
        <f>IF(N140="nulová",J140,0)</f>
        <v>0</v>
      </c>
      <c r="BJ140" s="13" t="s">
        <v>79</v>
      </c>
      <c r="BK140" s="128">
        <f>ROUND(I140*H140,2)</f>
        <v>0</v>
      </c>
      <c r="BL140" s="13" t="s">
        <v>122</v>
      </c>
      <c r="BM140" s="127" t="s">
        <v>158</v>
      </c>
    </row>
    <row r="141" spans="2:65" s="1" customFormat="1" ht="44.25" customHeight="1" x14ac:dyDescent="0.2">
      <c r="B141" s="28"/>
      <c r="C141" s="157" t="s">
        <v>159</v>
      </c>
      <c r="D141" s="157" t="s">
        <v>155</v>
      </c>
      <c r="E141" s="158" t="s">
        <v>160</v>
      </c>
      <c r="F141" s="159" t="s">
        <v>161</v>
      </c>
      <c r="G141" s="160" t="s">
        <v>120</v>
      </c>
      <c r="H141" s="161">
        <v>8</v>
      </c>
      <c r="I141" s="131"/>
      <c r="J141" s="162">
        <f>ROUND(I141*H141,2)</f>
        <v>0</v>
      </c>
      <c r="K141" s="130" t="s">
        <v>132</v>
      </c>
      <c r="L141" s="28"/>
      <c r="M141" s="132" t="s">
        <v>1</v>
      </c>
      <c r="N141" s="133" t="s">
        <v>37</v>
      </c>
      <c r="P141" s="125">
        <f>O141*H141</f>
        <v>0</v>
      </c>
      <c r="Q141" s="125">
        <v>0</v>
      </c>
      <c r="R141" s="125">
        <f>Q141*H141</f>
        <v>0</v>
      </c>
      <c r="S141" s="125">
        <v>0</v>
      </c>
      <c r="T141" s="126">
        <f>S141*H141</f>
        <v>0</v>
      </c>
      <c r="AR141" s="127" t="s">
        <v>122</v>
      </c>
      <c r="AT141" s="127" t="s">
        <v>155</v>
      </c>
      <c r="AU141" s="127" t="s">
        <v>81</v>
      </c>
      <c r="AY141" s="13" t="s">
        <v>115</v>
      </c>
      <c r="BE141" s="128">
        <f>IF(N141="základní",J141,0)</f>
        <v>0</v>
      </c>
      <c r="BF141" s="128">
        <f>IF(N141="snížená",J141,0)</f>
        <v>0</v>
      </c>
      <c r="BG141" s="128">
        <f>IF(N141="zákl. přenesená",J141,0)</f>
        <v>0</v>
      </c>
      <c r="BH141" s="128">
        <f>IF(N141="sníž. přenesená",J141,0)</f>
        <v>0</v>
      </c>
      <c r="BI141" s="128">
        <f>IF(N141="nulová",J141,0)</f>
        <v>0</v>
      </c>
      <c r="BJ141" s="13" t="s">
        <v>79</v>
      </c>
      <c r="BK141" s="128">
        <f>ROUND(I141*H141,2)</f>
        <v>0</v>
      </c>
      <c r="BL141" s="13" t="s">
        <v>122</v>
      </c>
      <c r="BM141" s="127" t="s">
        <v>162</v>
      </c>
    </row>
    <row r="142" spans="2:65" s="1" customFormat="1" ht="62.65" customHeight="1" x14ac:dyDescent="0.2">
      <c r="B142" s="28"/>
      <c r="C142" s="157" t="s">
        <v>163</v>
      </c>
      <c r="D142" s="157" t="s">
        <v>155</v>
      </c>
      <c r="E142" s="158" t="s">
        <v>164</v>
      </c>
      <c r="F142" s="159" t="s">
        <v>165</v>
      </c>
      <c r="G142" s="160" t="s">
        <v>120</v>
      </c>
      <c r="H142" s="161">
        <v>8</v>
      </c>
      <c r="I142" s="131"/>
      <c r="J142" s="162">
        <f>ROUND(I142*H142,2)</f>
        <v>0</v>
      </c>
      <c r="K142" s="130" t="s">
        <v>132</v>
      </c>
      <c r="L142" s="28"/>
      <c r="M142" s="132" t="s">
        <v>1</v>
      </c>
      <c r="N142" s="133" t="s">
        <v>37</v>
      </c>
      <c r="P142" s="125">
        <f>O142*H142</f>
        <v>0</v>
      </c>
      <c r="Q142" s="125">
        <v>0</v>
      </c>
      <c r="R142" s="125">
        <f>Q142*H142</f>
        <v>0</v>
      </c>
      <c r="S142" s="125">
        <v>0</v>
      </c>
      <c r="T142" s="126">
        <f>S142*H142</f>
        <v>0</v>
      </c>
      <c r="AR142" s="127" t="s">
        <v>122</v>
      </c>
      <c r="AT142" s="127" t="s">
        <v>155</v>
      </c>
      <c r="AU142" s="127" t="s">
        <v>81</v>
      </c>
      <c r="AY142" s="13" t="s">
        <v>115</v>
      </c>
      <c r="BE142" s="128">
        <f>IF(N142="základní",J142,0)</f>
        <v>0</v>
      </c>
      <c r="BF142" s="128">
        <f>IF(N142="snížená",J142,0)</f>
        <v>0</v>
      </c>
      <c r="BG142" s="128">
        <f>IF(N142="zákl. přenesená",J142,0)</f>
        <v>0</v>
      </c>
      <c r="BH142" s="128">
        <f>IF(N142="sníž. přenesená",J142,0)</f>
        <v>0</v>
      </c>
      <c r="BI142" s="128">
        <f>IF(N142="nulová",J142,0)</f>
        <v>0</v>
      </c>
      <c r="BJ142" s="13" t="s">
        <v>79</v>
      </c>
      <c r="BK142" s="128">
        <f>ROUND(I142*H142,2)</f>
        <v>0</v>
      </c>
      <c r="BL142" s="13" t="s">
        <v>122</v>
      </c>
      <c r="BM142" s="127" t="s">
        <v>166</v>
      </c>
    </row>
    <row r="143" spans="2:65" s="11" customFormat="1" ht="25.9" customHeight="1" x14ac:dyDescent="0.2">
      <c r="B143" s="113"/>
      <c r="D143" s="114" t="s">
        <v>71</v>
      </c>
      <c r="E143" s="145" t="s">
        <v>167</v>
      </c>
      <c r="F143" s="145" t="s">
        <v>168</v>
      </c>
      <c r="J143" s="146">
        <f>BK143</f>
        <v>0</v>
      </c>
      <c r="L143" s="113"/>
      <c r="M143" s="115"/>
      <c r="P143" s="116">
        <f>SUM(P144:P158)</f>
        <v>0</v>
      </c>
      <c r="R143" s="116">
        <f>SUM(R144:R158)</f>
        <v>0</v>
      </c>
      <c r="T143" s="117">
        <f>SUM(T144:T158)</f>
        <v>0</v>
      </c>
      <c r="AR143" s="114" t="s">
        <v>126</v>
      </c>
      <c r="AT143" s="118" t="s">
        <v>71</v>
      </c>
      <c r="AU143" s="118" t="s">
        <v>72</v>
      </c>
      <c r="AY143" s="114" t="s">
        <v>115</v>
      </c>
      <c r="BK143" s="119">
        <f>SUM(BK144:BK158)</f>
        <v>0</v>
      </c>
    </row>
    <row r="144" spans="2:65" s="1" customFormat="1" ht="66.75" customHeight="1" x14ac:dyDescent="0.2">
      <c r="B144" s="28"/>
      <c r="C144" s="157" t="s">
        <v>169</v>
      </c>
      <c r="D144" s="157" t="s">
        <v>155</v>
      </c>
      <c r="E144" s="158" t="s">
        <v>170</v>
      </c>
      <c r="F144" s="159" t="s">
        <v>171</v>
      </c>
      <c r="G144" s="160" t="s">
        <v>120</v>
      </c>
      <c r="H144" s="161">
        <v>3</v>
      </c>
      <c r="I144" s="131"/>
      <c r="J144" s="162">
        <f>ROUND(I144*H144,2)</f>
        <v>0</v>
      </c>
      <c r="K144" s="130" t="s">
        <v>132</v>
      </c>
      <c r="L144" s="28"/>
      <c r="M144" s="132" t="s">
        <v>1</v>
      </c>
      <c r="N144" s="133" t="s">
        <v>37</v>
      </c>
      <c r="P144" s="125">
        <f>O144*H144</f>
        <v>0</v>
      </c>
      <c r="Q144" s="125">
        <v>0</v>
      </c>
      <c r="R144" s="125">
        <f>Q144*H144</f>
        <v>0</v>
      </c>
      <c r="S144" s="125">
        <v>0</v>
      </c>
      <c r="T144" s="126">
        <f>S144*H144</f>
        <v>0</v>
      </c>
      <c r="AR144" s="127" t="s">
        <v>172</v>
      </c>
      <c r="AT144" s="127" t="s">
        <v>155</v>
      </c>
      <c r="AU144" s="127" t="s">
        <v>79</v>
      </c>
      <c r="AY144" s="13" t="s">
        <v>115</v>
      </c>
      <c r="BE144" s="128">
        <f>IF(N144="základní",J144,0)</f>
        <v>0</v>
      </c>
      <c r="BF144" s="128">
        <f>IF(N144="snížená",J144,0)</f>
        <v>0</v>
      </c>
      <c r="BG144" s="128">
        <f>IF(N144="zákl. přenesená",J144,0)</f>
        <v>0</v>
      </c>
      <c r="BH144" s="128">
        <f>IF(N144="sníž. přenesená",J144,0)</f>
        <v>0</v>
      </c>
      <c r="BI144" s="128">
        <f>IF(N144="nulová",J144,0)</f>
        <v>0</v>
      </c>
      <c r="BJ144" s="13" t="s">
        <v>79</v>
      </c>
      <c r="BK144" s="128">
        <f>ROUND(I144*H144,2)</f>
        <v>0</v>
      </c>
      <c r="BL144" s="13" t="s">
        <v>172</v>
      </c>
      <c r="BM144" s="127" t="s">
        <v>173</v>
      </c>
    </row>
    <row r="145" spans="2:65" s="1" customFormat="1" ht="33" customHeight="1" x14ac:dyDescent="0.2">
      <c r="B145" s="28"/>
      <c r="C145" s="157" t="s">
        <v>173</v>
      </c>
      <c r="D145" s="157" t="s">
        <v>155</v>
      </c>
      <c r="E145" s="158" t="s">
        <v>174</v>
      </c>
      <c r="F145" s="159" t="s">
        <v>175</v>
      </c>
      <c r="G145" s="160" t="s">
        <v>120</v>
      </c>
      <c r="H145" s="161">
        <v>21</v>
      </c>
      <c r="I145" s="131"/>
      <c r="J145" s="162">
        <f>ROUND(I145*H145,2)</f>
        <v>0</v>
      </c>
      <c r="K145" s="130" t="s">
        <v>132</v>
      </c>
      <c r="L145" s="28"/>
      <c r="M145" s="132" t="s">
        <v>1</v>
      </c>
      <c r="N145" s="133" t="s">
        <v>37</v>
      </c>
      <c r="P145" s="125">
        <f>O145*H145</f>
        <v>0</v>
      </c>
      <c r="Q145" s="125">
        <v>0</v>
      </c>
      <c r="R145" s="125">
        <f>Q145*H145</f>
        <v>0</v>
      </c>
      <c r="S145" s="125">
        <v>0</v>
      </c>
      <c r="T145" s="126">
        <f>S145*H145</f>
        <v>0</v>
      </c>
      <c r="AR145" s="127" t="s">
        <v>172</v>
      </c>
      <c r="AT145" s="127" t="s">
        <v>155</v>
      </c>
      <c r="AU145" s="127" t="s">
        <v>79</v>
      </c>
      <c r="AY145" s="13" t="s">
        <v>115</v>
      </c>
      <c r="BE145" s="128">
        <f>IF(N145="základní",J145,0)</f>
        <v>0</v>
      </c>
      <c r="BF145" s="128">
        <f>IF(N145="snížená",J145,0)</f>
        <v>0</v>
      </c>
      <c r="BG145" s="128">
        <f>IF(N145="zákl. přenesená",J145,0)</f>
        <v>0</v>
      </c>
      <c r="BH145" s="128">
        <f>IF(N145="sníž. přenesená",J145,0)</f>
        <v>0</v>
      </c>
      <c r="BI145" s="128">
        <f>IF(N145="nulová",J145,0)</f>
        <v>0</v>
      </c>
      <c r="BJ145" s="13" t="s">
        <v>79</v>
      </c>
      <c r="BK145" s="128">
        <f>ROUND(I145*H145,2)</f>
        <v>0</v>
      </c>
      <c r="BL145" s="13" t="s">
        <v>172</v>
      </c>
      <c r="BM145" s="127" t="s">
        <v>176</v>
      </c>
    </row>
    <row r="146" spans="2:65" s="1" customFormat="1" ht="76.349999999999994" customHeight="1" x14ac:dyDescent="0.2">
      <c r="B146" s="28"/>
      <c r="C146" s="157" t="s">
        <v>177</v>
      </c>
      <c r="D146" s="157" t="s">
        <v>155</v>
      </c>
      <c r="E146" s="158" t="s">
        <v>178</v>
      </c>
      <c r="F146" s="159" t="s">
        <v>179</v>
      </c>
      <c r="G146" s="160" t="s">
        <v>120</v>
      </c>
      <c r="H146" s="161">
        <v>3</v>
      </c>
      <c r="I146" s="131"/>
      <c r="J146" s="162">
        <f>ROUND(I146*H146,2)</f>
        <v>0</v>
      </c>
      <c r="K146" s="130" t="s">
        <v>132</v>
      </c>
      <c r="L146" s="28"/>
      <c r="M146" s="132" t="s">
        <v>1</v>
      </c>
      <c r="N146" s="133" t="s">
        <v>37</v>
      </c>
      <c r="P146" s="125">
        <f>O146*H146</f>
        <v>0</v>
      </c>
      <c r="Q146" s="125">
        <v>0</v>
      </c>
      <c r="R146" s="125">
        <f>Q146*H146</f>
        <v>0</v>
      </c>
      <c r="S146" s="125">
        <v>0</v>
      </c>
      <c r="T146" s="126">
        <f>S146*H146</f>
        <v>0</v>
      </c>
      <c r="AR146" s="127" t="s">
        <v>172</v>
      </c>
      <c r="AT146" s="127" t="s">
        <v>155</v>
      </c>
      <c r="AU146" s="127" t="s">
        <v>79</v>
      </c>
      <c r="AY146" s="13" t="s">
        <v>115</v>
      </c>
      <c r="BE146" s="128">
        <f>IF(N146="základní",J146,0)</f>
        <v>0</v>
      </c>
      <c r="BF146" s="128">
        <f>IF(N146="snížená",J146,0)</f>
        <v>0</v>
      </c>
      <c r="BG146" s="128">
        <f>IF(N146="zákl. přenesená",J146,0)</f>
        <v>0</v>
      </c>
      <c r="BH146" s="128">
        <f>IF(N146="sníž. přenesená",J146,0)</f>
        <v>0</v>
      </c>
      <c r="BI146" s="128">
        <f>IF(N146="nulová",J146,0)</f>
        <v>0</v>
      </c>
      <c r="BJ146" s="13" t="s">
        <v>79</v>
      </c>
      <c r="BK146" s="128">
        <f>ROUND(I146*H146,2)</f>
        <v>0</v>
      </c>
      <c r="BL146" s="13" t="s">
        <v>172</v>
      </c>
      <c r="BM146" s="127" t="s">
        <v>154</v>
      </c>
    </row>
    <row r="147" spans="2:65" s="1" customFormat="1" ht="49.15" customHeight="1" x14ac:dyDescent="0.2">
      <c r="B147" s="28"/>
      <c r="C147" s="157" t="s">
        <v>176</v>
      </c>
      <c r="D147" s="157" t="s">
        <v>155</v>
      </c>
      <c r="E147" s="158" t="s">
        <v>180</v>
      </c>
      <c r="F147" s="159" t="s">
        <v>181</v>
      </c>
      <c r="G147" s="160" t="s">
        <v>120</v>
      </c>
      <c r="H147" s="161">
        <v>21</v>
      </c>
      <c r="I147" s="131"/>
      <c r="J147" s="162">
        <f>ROUND(I147*H147,2)</f>
        <v>0</v>
      </c>
      <c r="K147" s="130" t="s">
        <v>132</v>
      </c>
      <c r="L147" s="28"/>
      <c r="M147" s="132" t="s">
        <v>1</v>
      </c>
      <c r="N147" s="133" t="s">
        <v>37</v>
      </c>
      <c r="P147" s="125">
        <f>O147*H147</f>
        <v>0</v>
      </c>
      <c r="Q147" s="125">
        <v>0</v>
      </c>
      <c r="R147" s="125">
        <f>Q147*H147</f>
        <v>0</v>
      </c>
      <c r="S147" s="125">
        <v>0</v>
      </c>
      <c r="T147" s="126">
        <f>S147*H147</f>
        <v>0</v>
      </c>
      <c r="AR147" s="127" t="s">
        <v>172</v>
      </c>
      <c r="AT147" s="127" t="s">
        <v>155</v>
      </c>
      <c r="AU147" s="127" t="s">
        <v>79</v>
      </c>
      <c r="AY147" s="13" t="s">
        <v>115</v>
      </c>
      <c r="BE147" s="128">
        <f>IF(N147="základní",J147,0)</f>
        <v>0</v>
      </c>
      <c r="BF147" s="128">
        <f>IF(N147="snížená",J147,0)</f>
        <v>0</v>
      </c>
      <c r="BG147" s="128">
        <f>IF(N147="zákl. přenesená",J147,0)</f>
        <v>0</v>
      </c>
      <c r="BH147" s="128">
        <f>IF(N147="sníž. přenesená",J147,0)</f>
        <v>0</v>
      </c>
      <c r="BI147" s="128">
        <f>IF(N147="nulová",J147,0)</f>
        <v>0</v>
      </c>
      <c r="BJ147" s="13" t="s">
        <v>79</v>
      </c>
      <c r="BK147" s="128">
        <f>ROUND(I147*H147,2)</f>
        <v>0</v>
      </c>
      <c r="BL147" s="13" t="s">
        <v>172</v>
      </c>
      <c r="BM147" s="127" t="s">
        <v>182</v>
      </c>
    </row>
    <row r="148" spans="2:65" s="1" customFormat="1" ht="44.25" customHeight="1" x14ac:dyDescent="0.2">
      <c r="B148" s="28"/>
      <c r="C148" s="157" t="s">
        <v>183</v>
      </c>
      <c r="D148" s="157" t="s">
        <v>155</v>
      </c>
      <c r="E148" s="158" t="s">
        <v>184</v>
      </c>
      <c r="F148" s="159" t="s">
        <v>185</v>
      </c>
      <c r="G148" s="160" t="s">
        <v>120</v>
      </c>
      <c r="H148" s="161">
        <v>3</v>
      </c>
      <c r="I148" s="131"/>
      <c r="J148" s="162">
        <f>ROUND(I148*H148,2)</f>
        <v>0</v>
      </c>
      <c r="K148" s="130" t="s">
        <v>132</v>
      </c>
      <c r="L148" s="28"/>
      <c r="M148" s="132" t="s">
        <v>1</v>
      </c>
      <c r="N148" s="133" t="s">
        <v>37</v>
      </c>
      <c r="P148" s="125">
        <f>O148*H148</f>
        <v>0</v>
      </c>
      <c r="Q148" s="125">
        <v>0</v>
      </c>
      <c r="R148" s="125">
        <f>Q148*H148</f>
        <v>0</v>
      </c>
      <c r="S148" s="125">
        <v>0</v>
      </c>
      <c r="T148" s="126">
        <f>S148*H148</f>
        <v>0</v>
      </c>
      <c r="AR148" s="127" t="s">
        <v>172</v>
      </c>
      <c r="AT148" s="127" t="s">
        <v>155</v>
      </c>
      <c r="AU148" s="127" t="s">
        <v>79</v>
      </c>
      <c r="AY148" s="13" t="s">
        <v>115</v>
      </c>
      <c r="BE148" s="128">
        <f>IF(N148="základní",J148,0)</f>
        <v>0</v>
      </c>
      <c r="BF148" s="128">
        <f>IF(N148="snížená",J148,0)</f>
        <v>0</v>
      </c>
      <c r="BG148" s="128">
        <f>IF(N148="zákl. přenesená",J148,0)</f>
        <v>0</v>
      </c>
      <c r="BH148" s="128">
        <f>IF(N148="sníž. přenesená",J148,0)</f>
        <v>0</v>
      </c>
      <c r="BI148" s="128">
        <f>IF(N148="nulová",J148,0)</f>
        <v>0</v>
      </c>
      <c r="BJ148" s="13" t="s">
        <v>79</v>
      </c>
      <c r="BK148" s="128">
        <f>ROUND(I148*H148,2)</f>
        <v>0</v>
      </c>
      <c r="BL148" s="13" t="s">
        <v>172</v>
      </c>
      <c r="BM148" s="127" t="s">
        <v>186</v>
      </c>
    </row>
    <row r="149" spans="2:65" s="1" customFormat="1" ht="19.5" x14ac:dyDescent="0.2">
      <c r="B149" s="28"/>
      <c r="D149" s="155" t="s">
        <v>123</v>
      </c>
      <c r="F149" s="156" t="s">
        <v>187</v>
      </c>
      <c r="L149" s="28"/>
      <c r="M149" s="129"/>
      <c r="T149" s="52"/>
      <c r="AT149" s="13" t="s">
        <v>123</v>
      </c>
      <c r="AU149" s="13" t="s">
        <v>79</v>
      </c>
    </row>
    <row r="150" spans="2:65" s="1" customFormat="1" ht="37.9" customHeight="1" x14ac:dyDescent="0.2">
      <c r="B150" s="28"/>
      <c r="C150" s="149" t="s">
        <v>8</v>
      </c>
      <c r="D150" s="149" t="s">
        <v>112</v>
      </c>
      <c r="E150" s="150" t="s">
        <v>188</v>
      </c>
      <c r="F150" s="151" t="s">
        <v>189</v>
      </c>
      <c r="G150" s="152" t="s">
        <v>120</v>
      </c>
      <c r="H150" s="153">
        <v>6</v>
      </c>
      <c r="I150" s="121"/>
      <c r="J150" s="154">
        <f t="shared" ref="J150:J157" si="0">ROUND(I150*H150,2)</f>
        <v>0</v>
      </c>
      <c r="K150" s="120" t="s">
        <v>132</v>
      </c>
      <c r="L150" s="122"/>
      <c r="M150" s="123" t="s">
        <v>1</v>
      </c>
      <c r="N150" s="124" t="s">
        <v>37</v>
      </c>
      <c r="P150" s="125">
        <f t="shared" ref="P150:P157" si="1">O150*H150</f>
        <v>0</v>
      </c>
      <c r="Q150" s="125">
        <v>0</v>
      </c>
      <c r="R150" s="125">
        <f t="shared" ref="R150:R157" si="2">Q150*H150</f>
        <v>0</v>
      </c>
      <c r="S150" s="125">
        <v>0</v>
      </c>
      <c r="T150" s="126">
        <f t="shared" ref="T150:T157" si="3">S150*H150</f>
        <v>0</v>
      </c>
      <c r="AR150" s="127" t="s">
        <v>172</v>
      </c>
      <c r="AT150" s="127" t="s">
        <v>112</v>
      </c>
      <c r="AU150" s="127" t="s">
        <v>79</v>
      </c>
      <c r="AY150" s="13" t="s">
        <v>115</v>
      </c>
      <c r="BE150" s="128">
        <f t="shared" ref="BE150:BE157" si="4">IF(N150="základní",J150,0)</f>
        <v>0</v>
      </c>
      <c r="BF150" s="128">
        <f t="shared" ref="BF150:BF157" si="5">IF(N150="snížená",J150,0)</f>
        <v>0</v>
      </c>
      <c r="BG150" s="128">
        <f t="shared" ref="BG150:BG157" si="6">IF(N150="zákl. přenesená",J150,0)</f>
        <v>0</v>
      </c>
      <c r="BH150" s="128">
        <f t="shared" ref="BH150:BH157" si="7">IF(N150="sníž. přenesená",J150,0)</f>
        <v>0</v>
      </c>
      <c r="BI150" s="128">
        <f t="shared" ref="BI150:BI157" si="8">IF(N150="nulová",J150,0)</f>
        <v>0</v>
      </c>
      <c r="BJ150" s="13" t="s">
        <v>79</v>
      </c>
      <c r="BK150" s="128">
        <f t="shared" ref="BK150:BK157" si="9">ROUND(I150*H150,2)</f>
        <v>0</v>
      </c>
      <c r="BL150" s="13" t="s">
        <v>172</v>
      </c>
      <c r="BM150" s="127" t="s">
        <v>190</v>
      </c>
    </row>
    <row r="151" spans="2:65" s="1" customFormat="1" ht="78" customHeight="1" x14ac:dyDescent="0.2">
      <c r="B151" s="28"/>
      <c r="C151" s="157" t="s">
        <v>148</v>
      </c>
      <c r="D151" s="157" t="s">
        <v>155</v>
      </c>
      <c r="E151" s="158" t="s">
        <v>191</v>
      </c>
      <c r="F151" s="159" t="s">
        <v>192</v>
      </c>
      <c r="G151" s="160" t="s">
        <v>120</v>
      </c>
      <c r="H151" s="161">
        <v>3</v>
      </c>
      <c r="I151" s="131"/>
      <c r="J151" s="162">
        <f t="shared" si="0"/>
        <v>0</v>
      </c>
      <c r="K151" s="130" t="s">
        <v>132</v>
      </c>
      <c r="L151" s="28"/>
      <c r="M151" s="132" t="s">
        <v>1</v>
      </c>
      <c r="N151" s="133" t="s">
        <v>37</v>
      </c>
      <c r="P151" s="125">
        <f t="shared" si="1"/>
        <v>0</v>
      </c>
      <c r="Q151" s="125">
        <v>0</v>
      </c>
      <c r="R151" s="125">
        <f t="shared" si="2"/>
        <v>0</v>
      </c>
      <c r="S151" s="125">
        <v>0</v>
      </c>
      <c r="T151" s="126">
        <f t="shared" si="3"/>
        <v>0</v>
      </c>
      <c r="AR151" s="127" t="s">
        <v>172</v>
      </c>
      <c r="AT151" s="127" t="s">
        <v>155</v>
      </c>
      <c r="AU151" s="127" t="s">
        <v>79</v>
      </c>
      <c r="AY151" s="13" t="s">
        <v>115</v>
      </c>
      <c r="BE151" s="128">
        <f t="shared" si="4"/>
        <v>0</v>
      </c>
      <c r="BF151" s="128">
        <f t="shared" si="5"/>
        <v>0</v>
      </c>
      <c r="BG151" s="128">
        <f t="shared" si="6"/>
        <v>0</v>
      </c>
      <c r="BH151" s="128">
        <f t="shared" si="7"/>
        <v>0</v>
      </c>
      <c r="BI151" s="128">
        <f t="shared" si="8"/>
        <v>0</v>
      </c>
      <c r="BJ151" s="13" t="s">
        <v>79</v>
      </c>
      <c r="BK151" s="128">
        <f t="shared" si="9"/>
        <v>0</v>
      </c>
      <c r="BL151" s="13" t="s">
        <v>172</v>
      </c>
      <c r="BM151" s="127" t="s">
        <v>193</v>
      </c>
    </row>
    <row r="152" spans="2:65" s="1" customFormat="1" ht="33" customHeight="1" x14ac:dyDescent="0.2">
      <c r="B152" s="28"/>
      <c r="C152" s="157" t="s">
        <v>194</v>
      </c>
      <c r="D152" s="157" t="s">
        <v>155</v>
      </c>
      <c r="E152" s="158" t="s">
        <v>195</v>
      </c>
      <c r="F152" s="159" t="s">
        <v>196</v>
      </c>
      <c r="G152" s="160" t="s">
        <v>120</v>
      </c>
      <c r="H152" s="161">
        <v>3</v>
      </c>
      <c r="I152" s="131"/>
      <c r="J152" s="162">
        <f t="shared" si="0"/>
        <v>0</v>
      </c>
      <c r="K152" s="130" t="s">
        <v>132</v>
      </c>
      <c r="L152" s="28"/>
      <c r="M152" s="132" t="s">
        <v>1</v>
      </c>
      <c r="N152" s="133" t="s">
        <v>37</v>
      </c>
      <c r="P152" s="125">
        <f t="shared" si="1"/>
        <v>0</v>
      </c>
      <c r="Q152" s="125">
        <v>0</v>
      </c>
      <c r="R152" s="125">
        <f t="shared" si="2"/>
        <v>0</v>
      </c>
      <c r="S152" s="125">
        <v>0</v>
      </c>
      <c r="T152" s="126">
        <f t="shared" si="3"/>
        <v>0</v>
      </c>
      <c r="AR152" s="127" t="s">
        <v>172</v>
      </c>
      <c r="AT152" s="127" t="s">
        <v>155</v>
      </c>
      <c r="AU152" s="127" t="s">
        <v>79</v>
      </c>
      <c r="AY152" s="13" t="s">
        <v>115</v>
      </c>
      <c r="BE152" s="128">
        <f t="shared" si="4"/>
        <v>0</v>
      </c>
      <c r="BF152" s="128">
        <f t="shared" si="5"/>
        <v>0</v>
      </c>
      <c r="BG152" s="128">
        <f t="shared" si="6"/>
        <v>0</v>
      </c>
      <c r="BH152" s="128">
        <f t="shared" si="7"/>
        <v>0</v>
      </c>
      <c r="BI152" s="128">
        <f t="shared" si="8"/>
        <v>0</v>
      </c>
      <c r="BJ152" s="13" t="s">
        <v>79</v>
      </c>
      <c r="BK152" s="128">
        <f t="shared" si="9"/>
        <v>0</v>
      </c>
      <c r="BL152" s="13" t="s">
        <v>172</v>
      </c>
      <c r="BM152" s="127" t="s">
        <v>197</v>
      </c>
    </row>
    <row r="153" spans="2:65" s="1" customFormat="1" ht="24.2" customHeight="1" x14ac:dyDescent="0.2">
      <c r="B153" s="28"/>
      <c r="C153" s="157" t="s">
        <v>198</v>
      </c>
      <c r="D153" s="157" t="s">
        <v>155</v>
      </c>
      <c r="E153" s="158" t="s">
        <v>199</v>
      </c>
      <c r="F153" s="159" t="s">
        <v>200</v>
      </c>
      <c r="G153" s="160" t="s">
        <v>120</v>
      </c>
      <c r="H153" s="161">
        <v>3</v>
      </c>
      <c r="I153" s="131"/>
      <c r="J153" s="162">
        <f t="shared" si="0"/>
        <v>0</v>
      </c>
      <c r="K153" s="130" t="s">
        <v>132</v>
      </c>
      <c r="L153" s="28"/>
      <c r="M153" s="132" t="s">
        <v>1</v>
      </c>
      <c r="N153" s="133" t="s">
        <v>37</v>
      </c>
      <c r="P153" s="125">
        <f t="shared" si="1"/>
        <v>0</v>
      </c>
      <c r="Q153" s="125">
        <v>0</v>
      </c>
      <c r="R153" s="125">
        <f t="shared" si="2"/>
        <v>0</v>
      </c>
      <c r="S153" s="125">
        <v>0</v>
      </c>
      <c r="T153" s="126">
        <f t="shared" si="3"/>
        <v>0</v>
      </c>
      <c r="AR153" s="127" t="s">
        <v>172</v>
      </c>
      <c r="AT153" s="127" t="s">
        <v>155</v>
      </c>
      <c r="AU153" s="127" t="s">
        <v>79</v>
      </c>
      <c r="AY153" s="13" t="s">
        <v>115</v>
      </c>
      <c r="BE153" s="128">
        <f t="shared" si="4"/>
        <v>0</v>
      </c>
      <c r="BF153" s="128">
        <f t="shared" si="5"/>
        <v>0</v>
      </c>
      <c r="BG153" s="128">
        <f t="shared" si="6"/>
        <v>0</v>
      </c>
      <c r="BH153" s="128">
        <f t="shared" si="7"/>
        <v>0</v>
      </c>
      <c r="BI153" s="128">
        <f t="shared" si="8"/>
        <v>0</v>
      </c>
      <c r="BJ153" s="13" t="s">
        <v>79</v>
      </c>
      <c r="BK153" s="128">
        <f t="shared" si="9"/>
        <v>0</v>
      </c>
      <c r="BL153" s="13" t="s">
        <v>172</v>
      </c>
      <c r="BM153" s="127" t="s">
        <v>201</v>
      </c>
    </row>
    <row r="154" spans="2:65" s="1" customFormat="1" ht="24.2" customHeight="1" x14ac:dyDescent="0.2">
      <c r="B154" s="28"/>
      <c r="C154" s="157" t="s">
        <v>158</v>
      </c>
      <c r="D154" s="157" t="s">
        <v>155</v>
      </c>
      <c r="E154" s="158" t="s">
        <v>202</v>
      </c>
      <c r="F154" s="159" t="s">
        <v>203</v>
      </c>
      <c r="G154" s="160" t="s">
        <v>120</v>
      </c>
      <c r="H154" s="161">
        <v>3</v>
      </c>
      <c r="I154" s="131"/>
      <c r="J154" s="162">
        <f t="shared" si="0"/>
        <v>0</v>
      </c>
      <c r="K154" s="130" t="s">
        <v>132</v>
      </c>
      <c r="L154" s="28"/>
      <c r="M154" s="132" t="s">
        <v>1</v>
      </c>
      <c r="N154" s="133" t="s">
        <v>37</v>
      </c>
      <c r="P154" s="125">
        <f t="shared" si="1"/>
        <v>0</v>
      </c>
      <c r="Q154" s="125">
        <v>0</v>
      </c>
      <c r="R154" s="125">
        <f t="shared" si="2"/>
        <v>0</v>
      </c>
      <c r="S154" s="125">
        <v>0</v>
      </c>
      <c r="T154" s="126">
        <f t="shared" si="3"/>
        <v>0</v>
      </c>
      <c r="AR154" s="127" t="s">
        <v>172</v>
      </c>
      <c r="AT154" s="127" t="s">
        <v>155</v>
      </c>
      <c r="AU154" s="127" t="s">
        <v>79</v>
      </c>
      <c r="AY154" s="13" t="s">
        <v>115</v>
      </c>
      <c r="BE154" s="128">
        <f t="shared" si="4"/>
        <v>0</v>
      </c>
      <c r="BF154" s="128">
        <f t="shared" si="5"/>
        <v>0</v>
      </c>
      <c r="BG154" s="128">
        <f t="shared" si="6"/>
        <v>0</v>
      </c>
      <c r="BH154" s="128">
        <f t="shared" si="7"/>
        <v>0</v>
      </c>
      <c r="BI154" s="128">
        <f t="shared" si="8"/>
        <v>0</v>
      </c>
      <c r="BJ154" s="13" t="s">
        <v>79</v>
      </c>
      <c r="BK154" s="128">
        <f t="shared" si="9"/>
        <v>0</v>
      </c>
      <c r="BL154" s="13" t="s">
        <v>172</v>
      </c>
      <c r="BM154" s="127" t="s">
        <v>204</v>
      </c>
    </row>
    <row r="155" spans="2:65" s="1" customFormat="1" ht="16.5" customHeight="1" x14ac:dyDescent="0.2">
      <c r="B155" s="28"/>
      <c r="C155" s="157" t="s">
        <v>7</v>
      </c>
      <c r="D155" s="157" t="s">
        <v>155</v>
      </c>
      <c r="E155" s="158" t="s">
        <v>205</v>
      </c>
      <c r="F155" s="159" t="s">
        <v>206</v>
      </c>
      <c r="G155" s="160" t="s">
        <v>207</v>
      </c>
      <c r="H155" s="161">
        <v>3</v>
      </c>
      <c r="I155" s="131"/>
      <c r="J155" s="162">
        <f t="shared" si="0"/>
        <v>0</v>
      </c>
      <c r="K155" s="130" t="s">
        <v>132</v>
      </c>
      <c r="L155" s="28"/>
      <c r="M155" s="132" t="s">
        <v>1</v>
      </c>
      <c r="N155" s="133" t="s">
        <v>37</v>
      </c>
      <c r="P155" s="125">
        <f t="shared" si="1"/>
        <v>0</v>
      </c>
      <c r="Q155" s="125">
        <v>0</v>
      </c>
      <c r="R155" s="125">
        <f t="shared" si="2"/>
        <v>0</v>
      </c>
      <c r="S155" s="125">
        <v>0</v>
      </c>
      <c r="T155" s="126">
        <f t="shared" si="3"/>
        <v>0</v>
      </c>
      <c r="AR155" s="127" t="s">
        <v>172</v>
      </c>
      <c r="AT155" s="127" t="s">
        <v>155</v>
      </c>
      <c r="AU155" s="127" t="s">
        <v>79</v>
      </c>
      <c r="AY155" s="13" t="s">
        <v>115</v>
      </c>
      <c r="BE155" s="128">
        <f t="shared" si="4"/>
        <v>0</v>
      </c>
      <c r="BF155" s="128">
        <f t="shared" si="5"/>
        <v>0</v>
      </c>
      <c r="BG155" s="128">
        <f t="shared" si="6"/>
        <v>0</v>
      </c>
      <c r="BH155" s="128">
        <f t="shared" si="7"/>
        <v>0</v>
      </c>
      <c r="BI155" s="128">
        <f t="shared" si="8"/>
        <v>0</v>
      </c>
      <c r="BJ155" s="13" t="s">
        <v>79</v>
      </c>
      <c r="BK155" s="128">
        <f t="shared" si="9"/>
        <v>0</v>
      </c>
      <c r="BL155" s="13" t="s">
        <v>172</v>
      </c>
      <c r="BM155" s="127" t="s">
        <v>208</v>
      </c>
    </row>
    <row r="156" spans="2:65" s="1" customFormat="1" ht="21.75" customHeight="1" x14ac:dyDescent="0.2">
      <c r="B156" s="28"/>
      <c r="C156" s="157" t="s">
        <v>162</v>
      </c>
      <c r="D156" s="157" t="s">
        <v>155</v>
      </c>
      <c r="E156" s="158" t="s">
        <v>209</v>
      </c>
      <c r="F156" s="159" t="s">
        <v>210</v>
      </c>
      <c r="G156" s="160" t="s">
        <v>207</v>
      </c>
      <c r="H156" s="161">
        <v>12</v>
      </c>
      <c r="I156" s="131"/>
      <c r="J156" s="162">
        <f t="shared" si="0"/>
        <v>0</v>
      </c>
      <c r="K156" s="130" t="s">
        <v>132</v>
      </c>
      <c r="L156" s="28"/>
      <c r="M156" s="132" t="s">
        <v>1</v>
      </c>
      <c r="N156" s="133" t="s">
        <v>37</v>
      </c>
      <c r="P156" s="125">
        <f t="shared" si="1"/>
        <v>0</v>
      </c>
      <c r="Q156" s="125">
        <v>0</v>
      </c>
      <c r="R156" s="125">
        <f t="shared" si="2"/>
        <v>0</v>
      </c>
      <c r="S156" s="125">
        <v>0</v>
      </c>
      <c r="T156" s="126">
        <f t="shared" si="3"/>
        <v>0</v>
      </c>
      <c r="AR156" s="127" t="s">
        <v>172</v>
      </c>
      <c r="AT156" s="127" t="s">
        <v>155</v>
      </c>
      <c r="AU156" s="127" t="s">
        <v>79</v>
      </c>
      <c r="AY156" s="13" t="s">
        <v>115</v>
      </c>
      <c r="BE156" s="128">
        <f t="shared" si="4"/>
        <v>0</v>
      </c>
      <c r="BF156" s="128">
        <f t="shared" si="5"/>
        <v>0</v>
      </c>
      <c r="BG156" s="128">
        <f t="shared" si="6"/>
        <v>0</v>
      </c>
      <c r="BH156" s="128">
        <f t="shared" si="7"/>
        <v>0</v>
      </c>
      <c r="BI156" s="128">
        <f t="shared" si="8"/>
        <v>0</v>
      </c>
      <c r="BJ156" s="13" t="s">
        <v>79</v>
      </c>
      <c r="BK156" s="128">
        <f t="shared" si="9"/>
        <v>0</v>
      </c>
      <c r="BL156" s="13" t="s">
        <v>172</v>
      </c>
      <c r="BM156" s="127" t="s">
        <v>211</v>
      </c>
    </row>
    <row r="157" spans="2:65" s="1" customFormat="1" ht="24.2" customHeight="1" x14ac:dyDescent="0.2">
      <c r="B157" s="28"/>
      <c r="C157" s="149" t="s">
        <v>212</v>
      </c>
      <c r="D157" s="149" t="s">
        <v>112</v>
      </c>
      <c r="E157" s="150" t="s">
        <v>213</v>
      </c>
      <c r="F157" s="151" t="s">
        <v>214</v>
      </c>
      <c r="G157" s="152" t="s">
        <v>120</v>
      </c>
      <c r="H157" s="153">
        <v>48</v>
      </c>
      <c r="I157" s="121"/>
      <c r="J157" s="154">
        <f t="shared" si="0"/>
        <v>0</v>
      </c>
      <c r="K157" s="120" t="s">
        <v>1</v>
      </c>
      <c r="L157" s="122"/>
      <c r="M157" s="123" t="s">
        <v>1</v>
      </c>
      <c r="N157" s="124" t="s">
        <v>37</v>
      </c>
      <c r="P157" s="125">
        <f t="shared" si="1"/>
        <v>0</v>
      </c>
      <c r="Q157" s="125">
        <v>0</v>
      </c>
      <c r="R157" s="125">
        <f t="shared" si="2"/>
        <v>0</v>
      </c>
      <c r="S157" s="125">
        <v>0</v>
      </c>
      <c r="T157" s="126">
        <f t="shared" si="3"/>
        <v>0</v>
      </c>
      <c r="AR157" s="127" t="s">
        <v>172</v>
      </c>
      <c r="AT157" s="127" t="s">
        <v>112</v>
      </c>
      <c r="AU157" s="127" t="s">
        <v>79</v>
      </c>
      <c r="AY157" s="13" t="s">
        <v>115</v>
      </c>
      <c r="BE157" s="128">
        <f t="shared" si="4"/>
        <v>0</v>
      </c>
      <c r="BF157" s="128">
        <f t="shared" si="5"/>
        <v>0</v>
      </c>
      <c r="BG157" s="128">
        <f t="shared" si="6"/>
        <v>0</v>
      </c>
      <c r="BH157" s="128">
        <f t="shared" si="7"/>
        <v>0</v>
      </c>
      <c r="BI157" s="128">
        <f t="shared" si="8"/>
        <v>0</v>
      </c>
      <c r="BJ157" s="13" t="s">
        <v>79</v>
      </c>
      <c r="BK157" s="128">
        <f t="shared" si="9"/>
        <v>0</v>
      </c>
      <c r="BL157" s="13" t="s">
        <v>172</v>
      </c>
      <c r="BM157" s="127" t="s">
        <v>215</v>
      </c>
    </row>
    <row r="158" spans="2:65" s="1" customFormat="1" ht="29.25" x14ac:dyDescent="0.2">
      <c r="B158" s="28"/>
      <c r="D158" s="155" t="s">
        <v>123</v>
      </c>
      <c r="F158" s="156" t="s">
        <v>216</v>
      </c>
      <c r="L158" s="28"/>
      <c r="M158" s="134"/>
      <c r="N158" s="135"/>
      <c r="O158" s="135"/>
      <c r="P158" s="135"/>
      <c r="Q158" s="135"/>
      <c r="R158" s="135"/>
      <c r="S158" s="135"/>
      <c r="T158" s="136"/>
      <c r="AT158" s="13" t="s">
        <v>123</v>
      </c>
      <c r="AU158" s="13" t="s">
        <v>79</v>
      </c>
    </row>
    <row r="159" spans="2:65" s="1" customFormat="1" ht="6.95" customHeight="1" x14ac:dyDescent="0.2">
      <c r="B159" s="40"/>
      <c r="C159" s="41"/>
      <c r="D159" s="41"/>
      <c r="E159" s="41"/>
      <c r="F159" s="41"/>
      <c r="G159" s="41"/>
      <c r="H159" s="41"/>
      <c r="I159" s="41"/>
      <c r="J159" s="41"/>
      <c r="K159" s="41"/>
      <c r="L159" s="28"/>
    </row>
  </sheetData>
  <sheetProtection algorithmName="SHA-512" hashValue="lZ33OUbTnthj/Gr4X/YEDGHhh7pdPY6Fjd1J3oC7qSMc/xf3ZjjyjqMGQ17gRbnbTCLAWT3GBfsjPPGMk5JeTQ==" saltValue="bhqYqZoGyfk3cb/nH3X+7Q==" spinCount="100000" sheet="1" objects="1" scenarios="1"/>
  <autoFilter ref="C118:K158" xr:uid="{00000000-0009-0000-0000-000001000000}"/>
  <mergeCells count="10">
    <mergeCell ref="E87:H87"/>
    <mergeCell ref="E109:H109"/>
    <mergeCell ref="E111:H111"/>
    <mergeCell ref="L2:V2"/>
    <mergeCell ref="D12:F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topLeftCell="A57" workbookViewId="0">
      <selection activeCell="W121" sqref="W12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3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84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 x14ac:dyDescent="0.2">
      <c r="B4" s="16"/>
      <c r="D4" s="17" t="s">
        <v>88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16</v>
      </c>
      <c r="L6" s="16"/>
    </row>
    <row r="7" spans="2:46" ht="16.5" customHeight="1" x14ac:dyDescent="0.2">
      <c r="B7" s="16"/>
      <c r="E7" s="204" t="str">
        <f>'Rekapitulace stavby'!K6</f>
        <v>Oprava měření trakčních napájecích stanic pro záznam hodnot napájení</v>
      </c>
      <c r="F7" s="205"/>
      <c r="G7" s="205"/>
      <c r="H7" s="205"/>
      <c r="L7" s="16"/>
    </row>
    <row r="8" spans="2:46" s="1" customFormat="1" ht="12" customHeight="1" x14ac:dyDescent="0.2">
      <c r="B8" s="28"/>
      <c r="D8" s="23" t="s">
        <v>89</v>
      </c>
      <c r="L8" s="28"/>
    </row>
    <row r="9" spans="2:46" s="1" customFormat="1" ht="16.5" customHeight="1" x14ac:dyDescent="0.2">
      <c r="B9" s="28"/>
      <c r="E9" s="168" t="s">
        <v>217</v>
      </c>
      <c r="F9" s="203"/>
      <c r="G9" s="203"/>
      <c r="H9" s="20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05" t="s">
        <v>257</v>
      </c>
      <c r="E12" s="205"/>
      <c r="F12" s="205"/>
      <c r="I12" s="23" t="s">
        <v>21</v>
      </c>
      <c r="J12" s="48" t="str">
        <f>'Rekapitulace stavby'!AN8</f>
        <v>18. 5. 2023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255</v>
      </c>
      <c r="I14" s="23" t="s">
        <v>24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206" t="str">
        <f>'Rekapitulace stavby'!E14</f>
        <v>Vyplň údaj</v>
      </c>
      <c r="F18" s="194"/>
      <c r="G18" s="194"/>
      <c r="H18" s="194"/>
      <c r="I18" s="23" t="s">
        <v>25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 t="str">
        <f>IF('Rekapitulace stavby'!E17="","",'Rekapitulace stavby'!E17)</f>
        <v xml:space="preserve"> </v>
      </c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 t="str">
        <f>IF('Rekapitulace stavby'!E20="","",'Rekapitulace stavby'!E20)</f>
        <v xml:space="preserve"> </v>
      </c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31</v>
      </c>
      <c r="L26" s="28"/>
    </row>
    <row r="27" spans="2:12" s="7" customFormat="1" ht="16.5" customHeight="1" x14ac:dyDescent="0.2">
      <c r="B27" s="85"/>
      <c r="E27" s="199" t="s">
        <v>1</v>
      </c>
      <c r="F27" s="199"/>
      <c r="G27" s="199"/>
      <c r="H27" s="199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32</v>
      </c>
      <c r="J30" s="62">
        <f>ROUND(J118,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51" t="s">
        <v>36</v>
      </c>
      <c r="E33" s="23" t="s">
        <v>37</v>
      </c>
      <c r="F33" s="87">
        <f>ROUND((SUM(BE118:BE132)),  2)</f>
        <v>0</v>
      </c>
      <c r="I33" s="88">
        <v>0.21</v>
      </c>
      <c r="J33" s="87">
        <f>ROUND(((SUM(BE118:BE132))*I33),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87">
        <f>ROUND((SUM(BF118:BF132)),  2)</f>
        <v>0</v>
      </c>
      <c r="I34" s="88">
        <v>0.15</v>
      </c>
      <c r="J34" s="87">
        <f>ROUND(((SUM(BF118:BF132))*I34),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87">
        <f>ROUND((SUM(BG118:BG132)),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87">
        <f>ROUND((SUM(BH118:BH132)),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87">
        <f>ROUND((SUM(BI118:BI132)),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42</v>
      </c>
      <c r="E39" s="53"/>
      <c r="F39" s="53"/>
      <c r="G39" s="91" t="s">
        <v>43</v>
      </c>
      <c r="H39" s="92" t="s">
        <v>44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95" t="s">
        <v>48</v>
      </c>
      <c r="G61" s="39" t="s">
        <v>47</v>
      </c>
      <c r="H61" s="30"/>
      <c r="I61" s="30"/>
      <c r="J61" s="96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95" t="s">
        <v>48</v>
      </c>
      <c r="G76" s="39" t="s">
        <v>47</v>
      </c>
      <c r="H76" s="30"/>
      <c r="I76" s="30"/>
      <c r="J76" s="96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91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16</v>
      </c>
      <c r="L84" s="28"/>
    </row>
    <row r="85" spans="2:47" s="1" customFormat="1" ht="16.5" customHeight="1" x14ac:dyDescent="0.2">
      <c r="B85" s="28"/>
      <c r="E85" s="204" t="str">
        <f>E7</f>
        <v>Oprava měření trakčních napájecích stanic pro záznam hodnot napájení</v>
      </c>
      <c r="F85" s="205"/>
      <c r="G85" s="205"/>
      <c r="H85" s="205"/>
      <c r="L85" s="28"/>
    </row>
    <row r="86" spans="2:47" s="1" customFormat="1" ht="12" customHeight="1" x14ac:dyDescent="0.2">
      <c r="B86" s="28"/>
      <c r="C86" s="23" t="s">
        <v>89</v>
      </c>
      <c r="L86" s="28"/>
    </row>
    <row r="87" spans="2:47" s="1" customFormat="1" ht="16.5" customHeight="1" x14ac:dyDescent="0.2">
      <c r="B87" s="28"/>
      <c r="E87" s="168" t="str">
        <f>E9</f>
        <v>S02 - Elektro</v>
      </c>
      <c r="F87" s="203"/>
      <c r="G87" s="203"/>
      <c r="H87" s="203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>
        <f>F12</f>
        <v>0</v>
      </c>
      <c r="I89" s="23" t="s">
        <v>21</v>
      </c>
      <c r="J89" s="48" t="str">
        <f>IF(J12="","",J12)</f>
        <v>18. 5. 2023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92</v>
      </c>
      <c r="D94" s="89"/>
      <c r="E94" s="89"/>
      <c r="F94" s="89"/>
      <c r="G94" s="89"/>
      <c r="H94" s="89"/>
      <c r="I94" s="89"/>
      <c r="J94" s="98" t="s">
        <v>93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94</v>
      </c>
      <c r="J96" s="62">
        <f>J118</f>
        <v>0</v>
      </c>
      <c r="L96" s="28"/>
      <c r="AU96" s="13" t="s">
        <v>95</v>
      </c>
    </row>
    <row r="97" spans="2:12" s="8" customFormat="1" ht="24.95" customHeight="1" x14ac:dyDescent="0.2">
      <c r="B97" s="100"/>
      <c r="D97" s="101" t="s">
        <v>218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 x14ac:dyDescent="0.2">
      <c r="B98" s="104"/>
      <c r="D98" s="105" t="s">
        <v>219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 x14ac:dyDescent="0.2">
      <c r="B99" s="28"/>
      <c r="L99" s="28"/>
    </row>
    <row r="100" spans="2:12" s="1" customFormat="1" ht="6.95" customHeight="1" x14ac:dyDescent="0.2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 x14ac:dyDescent="0.2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 x14ac:dyDescent="0.2">
      <c r="B105" s="28"/>
      <c r="C105" s="17" t="s">
        <v>99</v>
      </c>
      <c r="L105" s="28"/>
    </row>
    <row r="106" spans="2:12" s="1" customFormat="1" ht="6.95" customHeight="1" x14ac:dyDescent="0.2">
      <c r="B106" s="28"/>
      <c r="L106" s="28"/>
    </row>
    <row r="107" spans="2:12" s="1" customFormat="1" ht="12" customHeight="1" x14ac:dyDescent="0.2">
      <c r="B107" s="28"/>
      <c r="C107" s="23" t="s">
        <v>16</v>
      </c>
      <c r="L107" s="28"/>
    </row>
    <row r="108" spans="2:12" s="1" customFormat="1" ht="16.5" customHeight="1" x14ac:dyDescent="0.2">
      <c r="B108" s="28"/>
      <c r="E108" s="204" t="str">
        <f>E7</f>
        <v>Oprava měření trakčních napájecích stanic pro záznam hodnot napájení</v>
      </c>
      <c r="F108" s="205"/>
      <c r="G108" s="205"/>
      <c r="H108" s="205"/>
      <c r="L108" s="28"/>
    </row>
    <row r="109" spans="2:12" s="1" customFormat="1" ht="12" customHeight="1" x14ac:dyDescent="0.2">
      <c r="B109" s="28"/>
      <c r="C109" s="23" t="s">
        <v>89</v>
      </c>
      <c r="L109" s="28"/>
    </row>
    <row r="110" spans="2:12" s="1" customFormat="1" ht="16.5" customHeight="1" x14ac:dyDescent="0.2">
      <c r="B110" s="28"/>
      <c r="E110" s="168" t="str">
        <f>E9</f>
        <v>S02 - Elektro</v>
      </c>
      <c r="F110" s="203"/>
      <c r="G110" s="203"/>
      <c r="H110" s="203"/>
      <c r="L110" s="28"/>
    </row>
    <row r="111" spans="2:12" s="1" customFormat="1" ht="6.95" customHeight="1" x14ac:dyDescent="0.2">
      <c r="B111" s="28"/>
      <c r="L111" s="28"/>
    </row>
    <row r="112" spans="2:12" s="1" customFormat="1" ht="12" customHeight="1" x14ac:dyDescent="0.2">
      <c r="B112" s="28"/>
      <c r="C112" s="23" t="s">
        <v>19</v>
      </c>
      <c r="F112" s="21">
        <f>F12</f>
        <v>0</v>
      </c>
      <c r="I112" s="23" t="s">
        <v>21</v>
      </c>
      <c r="J112" s="48" t="str">
        <f>IF(J12="","",J12)</f>
        <v>18. 5. 2023</v>
      </c>
      <c r="L112" s="28"/>
    </row>
    <row r="113" spans="2:65" s="1" customFormat="1" ht="6.95" customHeight="1" x14ac:dyDescent="0.2">
      <c r="B113" s="28"/>
      <c r="L113" s="28"/>
    </row>
    <row r="114" spans="2:65" s="1" customFormat="1" ht="15.2" customHeight="1" x14ac:dyDescent="0.2">
      <c r="B114" s="28"/>
      <c r="C114" s="23" t="s">
        <v>23</v>
      </c>
      <c r="F114" s="21" t="str">
        <f>E15</f>
        <v xml:space="preserve"> </v>
      </c>
      <c r="I114" s="23" t="s">
        <v>28</v>
      </c>
      <c r="J114" s="26" t="str">
        <f>E21</f>
        <v xml:space="preserve"> </v>
      </c>
      <c r="L114" s="28"/>
    </row>
    <row r="115" spans="2:65" s="1" customFormat="1" ht="15.2" customHeight="1" x14ac:dyDescent="0.2">
      <c r="B115" s="28"/>
      <c r="C115" s="23" t="s">
        <v>26</v>
      </c>
      <c r="F115" s="21" t="str">
        <f>IF(E18="","",E18)</f>
        <v>Vyplň údaj</v>
      </c>
      <c r="I115" s="23" t="s">
        <v>30</v>
      </c>
      <c r="J115" s="26" t="str">
        <f>E24</f>
        <v xml:space="preserve"> </v>
      </c>
      <c r="L115" s="28"/>
    </row>
    <row r="116" spans="2:65" s="1" customFormat="1" ht="10.35" customHeight="1" x14ac:dyDescent="0.2">
      <c r="B116" s="28"/>
      <c r="L116" s="28"/>
    </row>
    <row r="117" spans="2:65" s="10" customFormat="1" ht="29.25" customHeight="1" x14ac:dyDescent="0.2">
      <c r="B117" s="108"/>
      <c r="C117" s="142" t="s">
        <v>100</v>
      </c>
      <c r="D117" s="143" t="s">
        <v>57</v>
      </c>
      <c r="E117" s="143" t="s">
        <v>53</v>
      </c>
      <c r="F117" s="143" t="s">
        <v>54</v>
      </c>
      <c r="G117" s="143" t="s">
        <v>101</v>
      </c>
      <c r="H117" s="143" t="s">
        <v>102</v>
      </c>
      <c r="I117" s="143" t="s">
        <v>103</v>
      </c>
      <c r="J117" s="143" t="s">
        <v>93</v>
      </c>
      <c r="K117" s="109" t="s">
        <v>104</v>
      </c>
      <c r="L117" s="108"/>
      <c r="M117" s="55" t="s">
        <v>1</v>
      </c>
      <c r="N117" s="56" t="s">
        <v>36</v>
      </c>
      <c r="O117" s="56" t="s">
        <v>105</v>
      </c>
      <c r="P117" s="56" t="s">
        <v>106</v>
      </c>
      <c r="Q117" s="56" t="s">
        <v>107</v>
      </c>
      <c r="R117" s="56" t="s">
        <v>108</v>
      </c>
      <c r="S117" s="56" t="s">
        <v>109</v>
      </c>
      <c r="T117" s="57" t="s">
        <v>110</v>
      </c>
    </row>
    <row r="118" spans="2:65" s="1" customFormat="1" ht="22.9" customHeight="1" x14ac:dyDescent="0.25">
      <c r="B118" s="28"/>
      <c r="C118" s="60" t="s">
        <v>111</v>
      </c>
      <c r="J118" s="144">
        <f>BK118</f>
        <v>0</v>
      </c>
      <c r="L118" s="28"/>
      <c r="M118" s="58"/>
      <c r="N118" s="49"/>
      <c r="O118" s="49"/>
      <c r="P118" s="110">
        <f>P119</f>
        <v>0</v>
      </c>
      <c r="Q118" s="49"/>
      <c r="R118" s="110">
        <f>R119</f>
        <v>0</v>
      </c>
      <c r="S118" s="49"/>
      <c r="T118" s="111">
        <f>T119</f>
        <v>0</v>
      </c>
      <c r="AT118" s="13" t="s">
        <v>71</v>
      </c>
      <c r="AU118" s="13" t="s">
        <v>95</v>
      </c>
      <c r="BK118" s="112">
        <f>BK119</f>
        <v>0</v>
      </c>
    </row>
    <row r="119" spans="2:65" s="11" customFormat="1" ht="25.9" customHeight="1" x14ac:dyDescent="0.2">
      <c r="B119" s="113"/>
      <c r="D119" s="114" t="s">
        <v>71</v>
      </c>
      <c r="E119" s="145" t="s">
        <v>220</v>
      </c>
      <c r="F119" s="145" t="s">
        <v>221</v>
      </c>
      <c r="J119" s="146">
        <f>BK119</f>
        <v>0</v>
      </c>
      <c r="L119" s="113"/>
      <c r="M119" s="115"/>
      <c r="P119" s="116">
        <f>P120</f>
        <v>0</v>
      </c>
      <c r="R119" s="116">
        <f>R120</f>
        <v>0</v>
      </c>
      <c r="T119" s="117">
        <f>T120</f>
        <v>0</v>
      </c>
      <c r="AR119" s="114" t="s">
        <v>81</v>
      </c>
      <c r="AT119" s="118" t="s">
        <v>71</v>
      </c>
      <c r="AU119" s="118" t="s">
        <v>72</v>
      </c>
      <c r="AY119" s="114" t="s">
        <v>115</v>
      </c>
      <c r="BK119" s="119">
        <f>BK120</f>
        <v>0</v>
      </c>
    </row>
    <row r="120" spans="2:65" s="11" customFormat="1" ht="22.9" customHeight="1" x14ac:dyDescent="0.2">
      <c r="B120" s="113"/>
      <c r="D120" s="114" t="s">
        <v>71</v>
      </c>
      <c r="E120" s="147" t="s">
        <v>222</v>
      </c>
      <c r="F120" s="147" t="s">
        <v>223</v>
      </c>
      <c r="J120" s="148">
        <f>BK120</f>
        <v>0</v>
      </c>
      <c r="L120" s="113"/>
      <c r="M120" s="115"/>
      <c r="P120" s="116">
        <f>SUM(P121:P132)</f>
        <v>0</v>
      </c>
      <c r="R120" s="116">
        <f>SUM(R121:R132)</f>
        <v>0</v>
      </c>
      <c r="T120" s="117">
        <f>SUM(T121:T132)</f>
        <v>0</v>
      </c>
      <c r="AR120" s="114" t="s">
        <v>81</v>
      </c>
      <c r="AT120" s="118" t="s">
        <v>71</v>
      </c>
      <c r="AU120" s="118" t="s">
        <v>79</v>
      </c>
      <c r="AY120" s="114" t="s">
        <v>115</v>
      </c>
      <c r="BK120" s="119">
        <f>SUM(BK121:BK132)</f>
        <v>0</v>
      </c>
    </row>
    <row r="121" spans="2:65" s="1" customFormat="1" ht="44.25" customHeight="1" x14ac:dyDescent="0.2">
      <c r="B121" s="28"/>
      <c r="C121" s="157" t="s">
        <v>129</v>
      </c>
      <c r="D121" s="157" t="s">
        <v>155</v>
      </c>
      <c r="E121" s="158" t="s">
        <v>224</v>
      </c>
      <c r="F121" s="159" t="s">
        <v>225</v>
      </c>
      <c r="G121" s="160" t="s">
        <v>207</v>
      </c>
      <c r="H121" s="161">
        <v>30</v>
      </c>
      <c r="I121" s="131"/>
      <c r="J121" s="162">
        <f>ROUND(I121*H121,2)</f>
        <v>0</v>
      </c>
      <c r="K121" s="130" t="s">
        <v>226</v>
      </c>
      <c r="L121" s="28"/>
      <c r="M121" s="132" t="s">
        <v>1</v>
      </c>
      <c r="N121" s="133" t="s">
        <v>37</v>
      </c>
      <c r="P121" s="125">
        <f>O121*H121</f>
        <v>0</v>
      </c>
      <c r="Q121" s="125">
        <v>0</v>
      </c>
      <c r="R121" s="125">
        <f>Q121*H121</f>
        <v>0</v>
      </c>
      <c r="S121" s="125">
        <v>0</v>
      </c>
      <c r="T121" s="126">
        <f>S121*H121</f>
        <v>0</v>
      </c>
      <c r="AR121" s="127" t="s">
        <v>148</v>
      </c>
      <c r="AT121" s="127" t="s">
        <v>155</v>
      </c>
      <c r="AU121" s="127" t="s">
        <v>81</v>
      </c>
      <c r="AY121" s="13" t="s">
        <v>115</v>
      </c>
      <c r="BE121" s="128">
        <f>IF(N121="základní",J121,0)</f>
        <v>0</v>
      </c>
      <c r="BF121" s="128">
        <f>IF(N121="snížená",J121,0)</f>
        <v>0</v>
      </c>
      <c r="BG121" s="128">
        <f>IF(N121="zákl. přenesená",J121,0)</f>
        <v>0</v>
      </c>
      <c r="BH121" s="128">
        <f>IF(N121="sníž. přenesená",J121,0)</f>
        <v>0</v>
      </c>
      <c r="BI121" s="128">
        <f>IF(N121="nulová",J121,0)</f>
        <v>0</v>
      </c>
      <c r="BJ121" s="13" t="s">
        <v>79</v>
      </c>
      <c r="BK121" s="128">
        <f>ROUND(I121*H121,2)</f>
        <v>0</v>
      </c>
      <c r="BL121" s="13" t="s">
        <v>148</v>
      </c>
      <c r="BM121" s="127" t="s">
        <v>81</v>
      </c>
    </row>
    <row r="122" spans="2:65" s="1" customFormat="1" ht="24.2" customHeight="1" x14ac:dyDescent="0.2">
      <c r="B122" s="28"/>
      <c r="C122" s="149" t="s">
        <v>142</v>
      </c>
      <c r="D122" s="149" t="s">
        <v>112</v>
      </c>
      <c r="E122" s="150" t="s">
        <v>227</v>
      </c>
      <c r="F122" s="151" t="s">
        <v>228</v>
      </c>
      <c r="G122" s="152" t="s">
        <v>207</v>
      </c>
      <c r="H122" s="153">
        <v>17.25</v>
      </c>
      <c r="I122" s="121"/>
      <c r="J122" s="154">
        <f>ROUND(I122*H122,2)</f>
        <v>0</v>
      </c>
      <c r="K122" s="120" t="s">
        <v>226</v>
      </c>
      <c r="L122" s="122"/>
      <c r="M122" s="123" t="s">
        <v>1</v>
      </c>
      <c r="N122" s="124" t="s">
        <v>37</v>
      </c>
      <c r="P122" s="125">
        <f>O122*H122</f>
        <v>0</v>
      </c>
      <c r="Q122" s="125">
        <v>0</v>
      </c>
      <c r="R122" s="125">
        <f>Q122*H122</f>
        <v>0</v>
      </c>
      <c r="S122" s="125">
        <v>0</v>
      </c>
      <c r="T122" s="126">
        <f>S122*H122</f>
        <v>0</v>
      </c>
      <c r="AR122" s="127" t="s">
        <v>182</v>
      </c>
      <c r="AT122" s="127" t="s">
        <v>112</v>
      </c>
      <c r="AU122" s="127" t="s">
        <v>81</v>
      </c>
      <c r="AY122" s="13" t="s">
        <v>115</v>
      </c>
      <c r="BE122" s="128">
        <f>IF(N122="základní",J122,0)</f>
        <v>0</v>
      </c>
      <c r="BF122" s="128">
        <f>IF(N122="snížená",J122,0)</f>
        <v>0</v>
      </c>
      <c r="BG122" s="128">
        <f>IF(N122="zákl. přenesená",J122,0)</f>
        <v>0</v>
      </c>
      <c r="BH122" s="128">
        <f>IF(N122="sníž. přenesená",J122,0)</f>
        <v>0</v>
      </c>
      <c r="BI122" s="128">
        <f>IF(N122="nulová",J122,0)</f>
        <v>0</v>
      </c>
      <c r="BJ122" s="13" t="s">
        <v>79</v>
      </c>
      <c r="BK122" s="128">
        <f>ROUND(I122*H122,2)</f>
        <v>0</v>
      </c>
      <c r="BL122" s="13" t="s">
        <v>148</v>
      </c>
      <c r="BM122" s="127" t="s">
        <v>126</v>
      </c>
    </row>
    <row r="123" spans="2:65" s="1" customFormat="1" ht="19.5" x14ac:dyDescent="0.2">
      <c r="B123" s="28"/>
      <c r="D123" s="155" t="s">
        <v>123</v>
      </c>
      <c r="F123" s="156" t="s">
        <v>229</v>
      </c>
      <c r="L123" s="28"/>
      <c r="M123" s="129"/>
      <c r="T123" s="52"/>
      <c r="AT123" s="13" t="s">
        <v>123</v>
      </c>
      <c r="AU123" s="13" t="s">
        <v>81</v>
      </c>
    </row>
    <row r="124" spans="2:65" s="1" customFormat="1" ht="24.2" customHeight="1" x14ac:dyDescent="0.2">
      <c r="B124" s="28"/>
      <c r="C124" s="149" t="s">
        <v>133</v>
      </c>
      <c r="D124" s="149" t="s">
        <v>112</v>
      </c>
      <c r="E124" s="150" t="s">
        <v>230</v>
      </c>
      <c r="F124" s="151" t="s">
        <v>231</v>
      </c>
      <c r="G124" s="152" t="s">
        <v>207</v>
      </c>
      <c r="H124" s="153">
        <v>17.25</v>
      </c>
      <c r="I124" s="121"/>
      <c r="J124" s="154">
        <f>ROUND(I124*H124,2)</f>
        <v>0</v>
      </c>
      <c r="K124" s="120" t="s">
        <v>226</v>
      </c>
      <c r="L124" s="122"/>
      <c r="M124" s="123" t="s">
        <v>1</v>
      </c>
      <c r="N124" s="124" t="s">
        <v>37</v>
      </c>
      <c r="P124" s="125">
        <f>O124*H124</f>
        <v>0</v>
      </c>
      <c r="Q124" s="125">
        <v>0</v>
      </c>
      <c r="R124" s="125">
        <f>Q124*H124</f>
        <v>0</v>
      </c>
      <c r="S124" s="125">
        <v>0</v>
      </c>
      <c r="T124" s="126">
        <f>S124*H124</f>
        <v>0</v>
      </c>
      <c r="AR124" s="127" t="s">
        <v>182</v>
      </c>
      <c r="AT124" s="127" t="s">
        <v>112</v>
      </c>
      <c r="AU124" s="127" t="s">
        <v>81</v>
      </c>
      <c r="AY124" s="13" t="s">
        <v>115</v>
      </c>
      <c r="BE124" s="128">
        <f>IF(N124="základní",J124,0)</f>
        <v>0</v>
      </c>
      <c r="BF124" s="128">
        <f>IF(N124="snížená",J124,0)</f>
        <v>0</v>
      </c>
      <c r="BG124" s="128">
        <f>IF(N124="zákl. přenesená",J124,0)</f>
        <v>0</v>
      </c>
      <c r="BH124" s="128">
        <f>IF(N124="sníž. přenesená",J124,0)</f>
        <v>0</v>
      </c>
      <c r="BI124" s="128">
        <f>IF(N124="nulová",J124,0)</f>
        <v>0</v>
      </c>
      <c r="BJ124" s="13" t="s">
        <v>79</v>
      </c>
      <c r="BK124" s="128">
        <f>ROUND(I124*H124,2)</f>
        <v>0</v>
      </c>
      <c r="BL124" s="13" t="s">
        <v>148</v>
      </c>
      <c r="BM124" s="127" t="s">
        <v>129</v>
      </c>
    </row>
    <row r="125" spans="2:65" s="1" customFormat="1" ht="19.5" x14ac:dyDescent="0.2">
      <c r="B125" s="28"/>
      <c r="D125" s="155" t="s">
        <v>123</v>
      </c>
      <c r="F125" s="156" t="s">
        <v>232</v>
      </c>
      <c r="L125" s="28"/>
      <c r="M125" s="129"/>
      <c r="T125" s="52"/>
      <c r="AT125" s="13" t="s">
        <v>123</v>
      </c>
      <c r="AU125" s="13" t="s">
        <v>81</v>
      </c>
    </row>
    <row r="126" spans="2:65" s="1" customFormat="1" ht="33" customHeight="1" x14ac:dyDescent="0.2">
      <c r="B126" s="28"/>
      <c r="C126" s="157" t="s">
        <v>114</v>
      </c>
      <c r="D126" s="157" t="s">
        <v>155</v>
      </c>
      <c r="E126" s="158" t="s">
        <v>233</v>
      </c>
      <c r="F126" s="159" t="s">
        <v>234</v>
      </c>
      <c r="G126" s="160" t="s">
        <v>207</v>
      </c>
      <c r="H126" s="161">
        <v>40</v>
      </c>
      <c r="I126" s="131"/>
      <c r="J126" s="162">
        <f>ROUND(I126*H126,2)</f>
        <v>0</v>
      </c>
      <c r="K126" s="130" t="s">
        <v>226</v>
      </c>
      <c r="L126" s="28"/>
      <c r="M126" s="132" t="s">
        <v>1</v>
      </c>
      <c r="N126" s="133" t="s">
        <v>37</v>
      </c>
      <c r="P126" s="125">
        <f>O126*H126</f>
        <v>0</v>
      </c>
      <c r="Q126" s="125">
        <v>0</v>
      </c>
      <c r="R126" s="125">
        <f>Q126*H126</f>
        <v>0</v>
      </c>
      <c r="S126" s="125">
        <v>0</v>
      </c>
      <c r="T126" s="126">
        <f>S126*H126</f>
        <v>0</v>
      </c>
      <c r="AR126" s="127" t="s">
        <v>148</v>
      </c>
      <c r="AT126" s="127" t="s">
        <v>155</v>
      </c>
      <c r="AU126" s="127" t="s">
        <v>81</v>
      </c>
      <c r="AY126" s="13" t="s">
        <v>115</v>
      </c>
      <c r="BE126" s="128">
        <f>IF(N126="základní",J126,0)</f>
        <v>0</v>
      </c>
      <c r="BF126" s="128">
        <f>IF(N126="snížená",J126,0)</f>
        <v>0</v>
      </c>
      <c r="BG126" s="128">
        <f>IF(N126="zákl. přenesená",J126,0)</f>
        <v>0</v>
      </c>
      <c r="BH126" s="128">
        <f>IF(N126="sníž. přenesená",J126,0)</f>
        <v>0</v>
      </c>
      <c r="BI126" s="128">
        <f>IF(N126="nulová",J126,0)</f>
        <v>0</v>
      </c>
      <c r="BJ126" s="13" t="s">
        <v>79</v>
      </c>
      <c r="BK126" s="128">
        <f>ROUND(I126*H126,2)</f>
        <v>0</v>
      </c>
      <c r="BL126" s="13" t="s">
        <v>148</v>
      </c>
      <c r="BM126" s="127" t="s">
        <v>133</v>
      </c>
    </row>
    <row r="127" spans="2:65" s="1" customFormat="1" ht="37.9" customHeight="1" x14ac:dyDescent="0.2">
      <c r="B127" s="28"/>
      <c r="C127" s="149" t="s">
        <v>126</v>
      </c>
      <c r="D127" s="149" t="s">
        <v>112</v>
      </c>
      <c r="E127" s="150" t="s">
        <v>235</v>
      </c>
      <c r="F127" s="151" t="s">
        <v>236</v>
      </c>
      <c r="G127" s="152" t="s">
        <v>207</v>
      </c>
      <c r="H127" s="153">
        <v>23</v>
      </c>
      <c r="I127" s="121"/>
      <c r="J127" s="154">
        <f>ROUND(I127*H127,2)</f>
        <v>0</v>
      </c>
      <c r="K127" s="120" t="s">
        <v>226</v>
      </c>
      <c r="L127" s="122"/>
      <c r="M127" s="123" t="s">
        <v>1</v>
      </c>
      <c r="N127" s="124" t="s">
        <v>37</v>
      </c>
      <c r="P127" s="125">
        <f>O127*H127</f>
        <v>0</v>
      </c>
      <c r="Q127" s="125">
        <v>0</v>
      </c>
      <c r="R127" s="125">
        <f>Q127*H127</f>
        <v>0</v>
      </c>
      <c r="S127" s="125">
        <v>0</v>
      </c>
      <c r="T127" s="126">
        <f>S127*H127</f>
        <v>0</v>
      </c>
      <c r="AR127" s="127" t="s">
        <v>182</v>
      </c>
      <c r="AT127" s="127" t="s">
        <v>112</v>
      </c>
      <c r="AU127" s="127" t="s">
        <v>81</v>
      </c>
      <c r="AY127" s="13" t="s">
        <v>115</v>
      </c>
      <c r="BE127" s="128">
        <f>IF(N127="základní",J127,0)</f>
        <v>0</v>
      </c>
      <c r="BF127" s="128">
        <f>IF(N127="snížená",J127,0)</f>
        <v>0</v>
      </c>
      <c r="BG127" s="128">
        <f>IF(N127="zákl. přenesená",J127,0)</f>
        <v>0</v>
      </c>
      <c r="BH127" s="128">
        <f>IF(N127="sníž. přenesená",J127,0)</f>
        <v>0</v>
      </c>
      <c r="BI127" s="128">
        <f>IF(N127="nulová",J127,0)</f>
        <v>0</v>
      </c>
      <c r="BJ127" s="13" t="s">
        <v>79</v>
      </c>
      <c r="BK127" s="128">
        <f>ROUND(I127*H127,2)</f>
        <v>0</v>
      </c>
      <c r="BL127" s="13" t="s">
        <v>148</v>
      </c>
      <c r="BM127" s="127" t="s">
        <v>137</v>
      </c>
    </row>
    <row r="128" spans="2:65" s="1" customFormat="1" ht="19.5" x14ac:dyDescent="0.2">
      <c r="B128" s="28"/>
      <c r="D128" s="155" t="s">
        <v>123</v>
      </c>
      <c r="F128" s="156" t="s">
        <v>237</v>
      </c>
      <c r="L128" s="28"/>
      <c r="M128" s="129"/>
      <c r="T128" s="52"/>
      <c r="AT128" s="13" t="s">
        <v>123</v>
      </c>
      <c r="AU128" s="13" t="s">
        <v>81</v>
      </c>
    </row>
    <row r="129" spans="2:65" s="1" customFormat="1" ht="37.9" customHeight="1" x14ac:dyDescent="0.2">
      <c r="B129" s="28"/>
      <c r="C129" s="149" t="s">
        <v>81</v>
      </c>
      <c r="D129" s="149" t="s">
        <v>112</v>
      </c>
      <c r="E129" s="150" t="s">
        <v>238</v>
      </c>
      <c r="F129" s="151" t="s">
        <v>239</v>
      </c>
      <c r="G129" s="152" t="s">
        <v>207</v>
      </c>
      <c r="H129" s="153">
        <v>23</v>
      </c>
      <c r="I129" s="121"/>
      <c r="J129" s="154">
        <f>ROUND(I129*H129,2)</f>
        <v>0</v>
      </c>
      <c r="K129" s="120" t="s">
        <v>226</v>
      </c>
      <c r="L129" s="122"/>
      <c r="M129" s="123" t="s">
        <v>1</v>
      </c>
      <c r="N129" s="124" t="s">
        <v>37</v>
      </c>
      <c r="P129" s="125">
        <f>O129*H129</f>
        <v>0</v>
      </c>
      <c r="Q129" s="125">
        <v>0</v>
      </c>
      <c r="R129" s="125">
        <f>Q129*H129</f>
        <v>0</v>
      </c>
      <c r="S129" s="125">
        <v>0</v>
      </c>
      <c r="T129" s="126">
        <f>S129*H129</f>
        <v>0</v>
      </c>
      <c r="AR129" s="127" t="s">
        <v>182</v>
      </c>
      <c r="AT129" s="127" t="s">
        <v>112</v>
      </c>
      <c r="AU129" s="127" t="s">
        <v>81</v>
      </c>
      <c r="AY129" s="13" t="s">
        <v>115</v>
      </c>
      <c r="BE129" s="128">
        <f>IF(N129="základní",J129,0)</f>
        <v>0</v>
      </c>
      <c r="BF129" s="128">
        <f>IF(N129="snížená",J129,0)</f>
        <v>0</v>
      </c>
      <c r="BG129" s="128">
        <f>IF(N129="zákl. přenesená",J129,0)</f>
        <v>0</v>
      </c>
      <c r="BH129" s="128">
        <f>IF(N129="sníž. přenesená",J129,0)</f>
        <v>0</v>
      </c>
      <c r="BI129" s="128">
        <f>IF(N129="nulová",J129,0)</f>
        <v>0</v>
      </c>
      <c r="BJ129" s="13" t="s">
        <v>79</v>
      </c>
      <c r="BK129" s="128">
        <f>ROUND(I129*H129,2)</f>
        <v>0</v>
      </c>
      <c r="BL129" s="13" t="s">
        <v>148</v>
      </c>
      <c r="BM129" s="127" t="s">
        <v>140</v>
      </c>
    </row>
    <row r="130" spans="2:65" s="1" customFormat="1" ht="19.5" x14ac:dyDescent="0.2">
      <c r="B130" s="28"/>
      <c r="D130" s="155" t="s">
        <v>123</v>
      </c>
      <c r="F130" s="156" t="s">
        <v>240</v>
      </c>
      <c r="L130" s="28"/>
      <c r="M130" s="129"/>
      <c r="T130" s="52"/>
      <c r="AT130" s="13" t="s">
        <v>123</v>
      </c>
      <c r="AU130" s="13" t="s">
        <v>81</v>
      </c>
    </row>
    <row r="131" spans="2:65" s="1" customFormat="1" ht="37.9" customHeight="1" x14ac:dyDescent="0.2">
      <c r="B131" s="28"/>
      <c r="C131" s="157" t="s">
        <v>159</v>
      </c>
      <c r="D131" s="157" t="s">
        <v>155</v>
      </c>
      <c r="E131" s="158" t="s">
        <v>241</v>
      </c>
      <c r="F131" s="159" t="s">
        <v>242</v>
      </c>
      <c r="G131" s="160" t="s">
        <v>120</v>
      </c>
      <c r="H131" s="161">
        <v>48</v>
      </c>
      <c r="I131" s="131"/>
      <c r="J131" s="162">
        <f>ROUND(I131*H131,2)</f>
        <v>0</v>
      </c>
      <c r="K131" s="130" t="s">
        <v>226</v>
      </c>
      <c r="L131" s="28"/>
      <c r="M131" s="132" t="s">
        <v>1</v>
      </c>
      <c r="N131" s="133" t="s">
        <v>37</v>
      </c>
      <c r="P131" s="125">
        <f>O131*H131</f>
        <v>0</v>
      </c>
      <c r="Q131" s="125">
        <v>0</v>
      </c>
      <c r="R131" s="125">
        <f>Q131*H131</f>
        <v>0</v>
      </c>
      <c r="S131" s="125">
        <v>0</v>
      </c>
      <c r="T131" s="126">
        <f>S131*H131</f>
        <v>0</v>
      </c>
      <c r="AR131" s="127" t="s">
        <v>148</v>
      </c>
      <c r="AT131" s="127" t="s">
        <v>155</v>
      </c>
      <c r="AU131" s="127" t="s">
        <v>81</v>
      </c>
      <c r="AY131" s="13" t="s">
        <v>115</v>
      </c>
      <c r="BE131" s="128">
        <f>IF(N131="základní",J131,0)</f>
        <v>0</v>
      </c>
      <c r="BF131" s="128">
        <f>IF(N131="snížená",J131,0)</f>
        <v>0</v>
      </c>
      <c r="BG131" s="128">
        <f>IF(N131="zákl. přenesená",J131,0)</f>
        <v>0</v>
      </c>
      <c r="BH131" s="128">
        <f>IF(N131="sníž. přenesená",J131,0)</f>
        <v>0</v>
      </c>
      <c r="BI131" s="128">
        <f>IF(N131="nulová",J131,0)</f>
        <v>0</v>
      </c>
      <c r="BJ131" s="13" t="s">
        <v>79</v>
      </c>
      <c r="BK131" s="128">
        <f>ROUND(I131*H131,2)</f>
        <v>0</v>
      </c>
      <c r="BL131" s="13" t="s">
        <v>148</v>
      </c>
      <c r="BM131" s="127" t="s">
        <v>144</v>
      </c>
    </row>
    <row r="132" spans="2:65" s="1" customFormat="1" ht="37.9" customHeight="1" x14ac:dyDescent="0.2">
      <c r="B132" s="28"/>
      <c r="C132" s="157" t="s">
        <v>135</v>
      </c>
      <c r="D132" s="157" t="s">
        <v>155</v>
      </c>
      <c r="E132" s="158" t="s">
        <v>243</v>
      </c>
      <c r="F132" s="159" t="s">
        <v>244</v>
      </c>
      <c r="G132" s="160" t="s">
        <v>120</v>
      </c>
      <c r="H132" s="161">
        <v>48</v>
      </c>
      <c r="I132" s="131"/>
      <c r="J132" s="162">
        <f>ROUND(I132*H132,2)</f>
        <v>0</v>
      </c>
      <c r="K132" s="130" t="s">
        <v>226</v>
      </c>
      <c r="L132" s="28"/>
      <c r="M132" s="137" t="s">
        <v>1</v>
      </c>
      <c r="N132" s="138" t="s">
        <v>37</v>
      </c>
      <c r="O132" s="135"/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27" t="s">
        <v>148</v>
      </c>
      <c r="AT132" s="127" t="s">
        <v>155</v>
      </c>
      <c r="AU132" s="127" t="s">
        <v>81</v>
      </c>
      <c r="AY132" s="13" t="s">
        <v>115</v>
      </c>
      <c r="BE132" s="128">
        <f>IF(N132="základní",J132,0)</f>
        <v>0</v>
      </c>
      <c r="BF132" s="128">
        <f>IF(N132="snížená",J132,0)</f>
        <v>0</v>
      </c>
      <c r="BG132" s="128">
        <f>IF(N132="zákl. přenesená",J132,0)</f>
        <v>0</v>
      </c>
      <c r="BH132" s="128">
        <f>IF(N132="sníž. přenesená",J132,0)</f>
        <v>0</v>
      </c>
      <c r="BI132" s="128">
        <f>IF(N132="nulová",J132,0)</f>
        <v>0</v>
      </c>
      <c r="BJ132" s="13" t="s">
        <v>79</v>
      </c>
      <c r="BK132" s="128">
        <f>ROUND(I132*H132,2)</f>
        <v>0</v>
      </c>
      <c r="BL132" s="13" t="s">
        <v>148</v>
      </c>
      <c r="BM132" s="127" t="s">
        <v>148</v>
      </c>
    </row>
    <row r="133" spans="2:65" s="1" customFormat="1" ht="6.95" customHeight="1" x14ac:dyDescent="0.2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8"/>
    </row>
  </sheetData>
  <sheetProtection algorithmName="SHA-512" hashValue="QAQjxkfxluoyn3eN+erz30m+rsPu82AkL92rV47iFmqUyIt2urb8ULLKtkXvtjCUnVsZaTSETShc8QjFRyb3nw==" saltValue="9I26PLg+mozxj5fp8nev6g==" spinCount="100000" sheet="1" objects="1" scenarios="1"/>
  <autoFilter ref="C117:K132" xr:uid="{00000000-0009-0000-0000-000002000000}"/>
  <mergeCells count="10">
    <mergeCell ref="E87:H87"/>
    <mergeCell ref="E108:H108"/>
    <mergeCell ref="E110:H110"/>
    <mergeCell ref="L2:V2"/>
    <mergeCell ref="D12:F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1"/>
  <sheetViews>
    <sheetView showGridLines="0" topLeftCell="A2" workbookViewId="0">
      <selection activeCell="F119" sqref="F11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63" t="s">
        <v>5</v>
      </c>
      <c r="M2" s="164"/>
      <c r="N2" s="164"/>
      <c r="O2" s="164"/>
      <c r="P2" s="164"/>
      <c r="Q2" s="164"/>
      <c r="R2" s="164"/>
      <c r="S2" s="164"/>
      <c r="T2" s="164"/>
      <c r="U2" s="164"/>
      <c r="V2" s="164"/>
      <c r="AT2" s="13" t="s">
        <v>87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5" customHeight="1" x14ac:dyDescent="0.2">
      <c r="B4" s="16"/>
      <c r="D4" s="17" t="s">
        <v>88</v>
      </c>
      <c r="L4" s="16"/>
      <c r="M4" s="84" t="s">
        <v>10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3" t="s">
        <v>16</v>
      </c>
      <c r="L6" s="16"/>
    </row>
    <row r="7" spans="2:46" ht="16.5" customHeight="1" x14ac:dyDescent="0.2">
      <c r="B7" s="16"/>
      <c r="E7" s="204" t="str">
        <f>'Rekapitulace stavby'!K6</f>
        <v>Oprava měření trakčních napájecích stanic pro záznam hodnot napájení</v>
      </c>
      <c r="F7" s="205"/>
      <c r="G7" s="205"/>
      <c r="H7" s="205"/>
      <c r="L7" s="16"/>
    </row>
    <row r="8" spans="2:46" s="1" customFormat="1" ht="12" customHeight="1" x14ac:dyDescent="0.2">
      <c r="B8" s="28"/>
      <c r="D8" s="23" t="s">
        <v>89</v>
      </c>
      <c r="L8" s="28"/>
    </row>
    <row r="9" spans="2:46" s="1" customFormat="1" ht="16.5" customHeight="1" x14ac:dyDescent="0.2">
      <c r="B9" s="28"/>
      <c r="E9" s="168" t="s">
        <v>245</v>
      </c>
      <c r="F9" s="203"/>
      <c r="G9" s="203"/>
      <c r="H9" s="20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05" t="s">
        <v>256</v>
      </c>
      <c r="E12" s="205"/>
      <c r="F12" s="205"/>
      <c r="I12" s="23" t="s">
        <v>21</v>
      </c>
      <c r="J12" s="48" t="str">
        <f>'Rekapitulace stavby'!AN8</f>
        <v>18. 5. 2023</v>
      </c>
      <c r="L12" s="28"/>
    </row>
    <row r="13" spans="2:46" s="1" customFormat="1" ht="10.9" customHeight="1" x14ac:dyDescent="0.2">
      <c r="B13" s="28"/>
      <c r="L13" s="28"/>
    </row>
    <row r="14" spans="2:46" s="1" customFormat="1" ht="12" customHeight="1" x14ac:dyDescent="0.2">
      <c r="B14" s="28"/>
      <c r="D14" s="23" t="s">
        <v>255</v>
      </c>
      <c r="I14" s="23" t="s">
        <v>24</v>
      </c>
      <c r="J14" s="21">
        <f>IF('Rekapitulace stavby'!AN10="","",'Rekapitulace stavby'!AN10)</f>
        <v>70994234</v>
      </c>
      <c r="L14" s="28"/>
    </row>
    <row r="15" spans="2:46" s="1" customFormat="1" ht="18" customHeight="1" x14ac:dyDescent="0.2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>CZ70994234</v>
      </c>
      <c r="L15" s="28"/>
    </row>
    <row r="16" spans="2:46" s="1" customFormat="1" ht="6.95" customHeight="1" x14ac:dyDescent="0.2">
      <c r="B16" s="28"/>
      <c r="L16" s="28"/>
    </row>
    <row r="17" spans="2:12" s="1" customFormat="1" ht="12" customHeight="1" x14ac:dyDescent="0.2">
      <c r="B17" s="28"/>
      <c r="D17" s="23" t="s">
        <v>26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 x14ac:dyDescent="0.2">
      <c r="B18" s="28"/>
      <c r="E18" s="206" t="str">
        <f>'Rekapitulace stavby'!E14</f>
        <v>Vyplň údaj</v>
      </c>
      <c r="F18" s="194"/>
      <c r="G18" s="194"/>
      <c r="H18" s="194"/>
      <c r="I18" s="23" t="s">
        <v>25</v>
      </c>
      <c r="J18" s="24" t="str">
        <f>'Rekapitulace stavby'!AN14</f>
        <v>Vyplň údaj</v>
      </c>
      <c r="L18" s="28"/>
    </row>
    <row r="19" spans="2:12" s="1" customFormat="1" ht="6.95" customHeight="1" x14ac:dyDescent="0.2">
      <c r="B19" s="28"/>
      <c r="L19" s="28"/>
    </row>
    <row r="20" spans="2:12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L20" s="28"/>
    </row>
    <row r="21" spans="2:12" s="1" customFormat="1" ht="18" customHeight="1" x14ac:dyDescent="0.2">
      <c r="B21" s="28"/>
      <c r="E21" s="21" t="str">
        <f>IF('Rekapitulace stavby'!E17="","",'Rekapitulace stavby'!E17)</f>
        <v xml:space="preserve"> </v>
      </c>
      <c r="I21" s="23"/>
      <c r="J21" s="21" t="str">
        <f>IF('Rekapitulace stavby'!AN17="","",'Rekapitulace stavby'!AN17)</f>
        <v/>
      </c>
      <c r="L21" s="28"/>
    </row>
    <row r="22" spans="2:12" s="1" customFormat="1" ht="6.95" customHeight="1" x14ac:dyDescent="0.2">
      <c r="B22" s="28"/>
      <c r="L22" s="28"/>
    </row>
    <row r="23" spans="2:12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L23" s="28"/>
    </row>
    <row r="24" spans="2:12" s="1" customFormat="1" ht="18" customHeight="1" x14ac:dyDescent="0.2">
      <c r="B24" s="28"/>
      <c r="E24" s="21" t="str">
        <f>IF('Rekapitulace stavby'!E20="","",'Rekapitulace stavby'!E20)</f>
        <v xml:space="preserve"> </v>
      </c>
      <c r="I24" s="23"/>
      <c r="J24" s="21" t="str">
        <f>IF('Rekapitulace stavby'!AN20="","",'Rekapitulace stavby'!AN20)</f>
        <v/>
      </c>
      <c r="L24" s="28"/>
    </row>
    <row r="25" spans="2:12" s="1" customFormat="1" ht="6.95" customHeight="1" x14ac:dyDescent="0.2">
      <c r="B25" s="28"/>
      <c r="L25" s="28"/>
    </row>
    <row r="26" spans="2:12" s="1" customFormat="1" ht="12" customHeight="1" x14ac:dyDescent="0.2">
      <c r="B26" s="28"/>
      <c r="D26" s="23" t="s">
        <v>31</v>
      </c>
      <c r="L26" s="28"/>
    </row>
    <row r="27" spans="2:12" s="7" customFormat="1" ht="16.5" customHeight="1" x14ac:dyDescent="0.2">
      <c r="B27" s="85"/>
      <c r="E27" s="199" t="s">
        <v>1</v>
      </c>
      <c r="F27" s="199"/>
      <c r="G27" s="199"/>
      <c r="H27" s="199"/>
      <c r="L27" s="85"/>
    </row>
    <row r="28" spans="2:12" s="1" customFormat="1" ht="6.95" customHeight="1" x14ac:dyDescent="0.2">
      <c r="B28" s="28"/>
      <c r="L28" s="28"/>
    </row>
    <row r="29" spans="2:12" s="1" customFormat="1" ht="6.95" customHeight="1" x14ac:dyDescent="0.2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 x14ac:dyDescent="0.2">
      <c r="B30" s="28"/>
      <c r="D30" s="86" t="s">
        <v>32</v>
      </c>
      <c r="J30" s="62">
        <f>ROUND(J117, 2)</f>
        <v>0</v>
      </c>
      <c r="L30" s="28"/>
    </row>
    <row r="31" spans="2:12" s="1" customFormat="1" ht="6.95" customHeight="1" x14ac:dyDescent="0.2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 x14ac:dyDescent="0.2">
      <c r="B32" s="28"/>
      <c r="F32" s="31" t="s">
        <v>34</v>
      </c>
      <c r="I32" s="31" t="s">
        <v>33</v>
      </c>
      <c r="J32" s="31" t="s">
        <v>35</v>
      </c>
      <c r="L32" s="28"/>
    </row>
    <row r="33" spans="2:12" s="1" customFormat="1" ht="14.45" customHeight="1" x14ac:dyDescent="0.2">
      <c r="B33" s="28"/>
      <c r="D33" s="51" t="s">
        <v>36</v>
      </c>
      <c r="E33" s="23" t="s">
        <v>37</v>
      </c>
      <c r="F33" s="87">
        <f>ROUND((SUM(BE117:BE120)),  2)</f>
        <v>0</v>
      </c>
      <c r="I33" s="88">
        <v>0.21</v>
      </c>
      <c r="J33" s="87">
        <f>ROUND(((SUM(BE117:BE120))*I33),  2)</f>
        <v>0</v>
      </c>
      <c r="L33" s="28"/>
    </row>
    <row r="34" spans="2:12" s="1" customFormat="1" ht="14.45" customHeight="1" x14ac:dyDescent="0.2">
      <c r="B34" s="28"/>
      <c r="E34" s="23" t="s">
        <v>38</v>
      </c>
      <c r="F34" s="87">
        <f>ROUND((SUM(BF117:BF120)),  2)</f>
        <v>0</v>
      </c>
      <c r="I34" s="88">
        <v>0.15</v>
      </c>
      <c r="J34" s="87">
        <f>ROUND(((SUM(BF117:BF120))*I34),  2)</f>
        <v>0</v>
      </c>
      <c r="L34" s="28"/>
    </row>
    <row r="35" spans="2:12" s="1" customFormat="1" ht="14.45" hidden="1" customHeight="1" x14ac:dyDescent="0.2">
      <c r="B35" s="28"/>
      <c r="E35" s="23" t="s">
        <v>39</v>
      </c>
      <c r="F35" s="87">
        <f>ROUND((SUM(BG117:BG120)),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 x14ac:dyDescent="0.2">
      <c r="B36" s="28"/>
      <c r="E36" s="23" t="s">
        <v>40</v>
      </c>
      <c r="F36" s="87">
        <f>ROUND((SUM(BH117:BH120)),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 x14ac:dyDescent="0.2">
      <c r="B37" s="28"/>
      <c r="E37" s="23" t="s">
        <v>41</v>
      </c>
      <c r="F37" s="87">
        <f>ROUND((SUM(BI117:BI120)),  2)</f>
        <v>0</v>
      </c>
      <c r="I37" s="88">
        <v>0</v>
      </c>
      <c r="J37" s="87">
        <f>0</f>
        <v>0</v>
      </c>
      <c r="L37" s="28"/>
    </row>
    <row r="38" spans="2:12" s="1" customFormat="1" ht="6.95" customHeight="1" x14ac:dyDescent="0.2">
      <c r="B38" s="28"/>
      <c r="L38" s="28"/>
    </row>
    <row r="39" spans="2:12" s="1" customFormat="1" ht="25.35" customHeight="1" x14ac:dyDescent="0.2">
      <c r="B39" s="28"/>
      <c r="C39" s="89"/>
      <c r="D39" s="90" t="s">
        <v>42</v>
      </c>
      <c r="E39" s="53"/>
      <c r="F39" s="53"/>
      <c r="G39" s="91" t="s">
        <v>43</v>
      </c>
      <c r="H39" s="92" t="s">
        <v>44</v>
      </c>
      <c r="I39" s="53"/>
      <c r="J39" s="93">
        <f>SUM(J30:J37)</f>
        <v>0</v>
      </c>
      <c r="K39" s="94"/>
      <c r="L39" s="28"/>
    </row>
    <row r="40" spans="2:12" s="1" customFormat="1" ht="14.45" customHeight="1" x14ac:dyDescent="0.2">
      <c r="B40" s="28"/>
      <c r="L40" s="28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8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8"/>
      <c r="D61" s="39" t="s">
        <v>47</v>
      </c>
      <c r="E61" s="30"/>
      <c r="F61" s="95" t="s">
        <v>48</v>
      </c>
      <c r="G61" s="39" t="s">
        <v>47</v>
      </c>
      <c r="H61" s="30"/>
      <c r="I61" s="30"/>
      <c r="J61" s="96" t="s">
        <v>48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8"/>
      <c r="D65" s="37" t="s">
        <v>49</v>
      </c>
      <c r="E65" s="38"/>
      <c r="F65" s="38"/>
      <c r="G65" s="37" t="s">
        <v>50</v>
      </c>
      <c r="H65" s="38"/>
      <c r="I65" s="38"/>
      <c r="J65" s="38"/>
      <c r="K65" s="38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8"/>
      <c r="D76" s="39" t="s">
        <v>47</v>
      </c>
      <c r="E76" s="30"/>
      <c r="F76" s="95" t="s">
        <v>48</v>
      </c>
      <c r="G76" s="39" t="s">
        <v>47</v>
      </c>
      <c r="H76" s="30"/>
      <c r="I76" s="30"/>
      <c r="J76" s="96" t="s">
        <v>48</v>
      </c>
      <c r="K76" s="30"/>
      <c r="L76" s="28"/>
    </row>
    <row r="77" spans="2:12" s="1" customFormat="1" ht="14.4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 x14ac:dyDescent="0.2">
      <c r="B82" s="28"/>
      <c r="C82" s="17" t="s">
        <v>91</v>
      </c>
      <c r="L82" s="28"/>
    </row>
    <row r="83" spans="2:47" s="1" customFormat="1" ht="6.95" customHeight="1" x14ac:dyDescent="0.2">
      <c r="B83" s="28"/>
      <c r="L83" s="28"/>
    </row>
    <row r="84" spans="2:47" s="1" customFormat="1" ht="12" customHeight="1" x14ac:dyDescent="0.2">
      <c r="B84" s="28"/>
      <c r="C84" s="23" t="s">
        <v>16</v>
      </c>
      <c r="L84" s="28"/>
    </row>
    <row r="85" spans="2:47" s="1" customFormat="1" ht="16.5" customHeight="1" x14ac:dyDescent="0.2">
      <c r="B85" s="28"/>
      <c r="E85" s="204" t="str">
        <f>E7</f>
        <v>Oprava měření trakčních napájecích stanic pro záznam hodnot napájení</v>
      </c>
      <c r="F85" s="205"/>
      <c r="G85" s="205"/>
      <c r="H85" s="205"/>
      <c r="L85" s="28"/>
    </row>
    <row r="86" spans="2:47" s="1" customFormat="1" ht="12" customHeight="1" x14ac:dyDescent="0.2">
      <c r="B86" s="28"/>
      <c r="C86" s="23" t="s">
        <v>89</v>
      </c>
      <c r="L86" s="28"/>
    </row>
    <row r="87" spans="2:47" s="1" customFormat="1" ht="16.5" customHeight="1" x14ac:dyDescent="0.2">
      <c r="B87" s="28"/>
      <c r="E87" s="168" t="str">
        <f>E9</f>
        <v>S03 - VON</v>
      </c>
      <c r="F87" s="203"/>
      <c r="G87" s="203"/>
      <c r="H87" s="203"/>
      <c r="L87" s="28"/>
    </row>
    <row r="88" spans="2:47" s="1" customFormat="1" ht="6.9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>
        <f>F12</f>
        <v>0</v>
      </c>
      <c r="I89" s="23" t="s">
        <v>21</v>
      </c>
      <c r="J89" s="48" t="str">
        <f>IF(J12="","",J12)</f>
        <v>18. 5. 2023</v>
      </c>
      <c r="L89" s="28"/>
    </row>
    <row r="90" spans="2:47" s="1" customFormat="1" ht="6.95" customHeight="1" x14ac:dyDescent="0.2">
      <c r="B90" s="28"/>
      <c r="L90" s="28"/>
    </row>
    <row r="91" spans="2:47" s="1" customFormat="1" ht="15.2" customHeight="1" x14ac:dyDescent="0.2">
      <c r="B91" s="28"/>
      <c r="C91" s="23" t="s">
        <v>23</v>
      </c>
      <c r="F91" s="21" t="str">
        <f>E15</f>
        <v xml:space="preserve"> </v>
      </c>
      <c r="I91" s="23" t="s">
        <v>28</v>
      </c>
      <c r="J91" s="26" t="str">
        <f>E21</f>
        <v xml:space="preserve"> </v>
      </c>
      <c r="L91" s="28"/>
    </row>
    <row r="92" spans="2:47" s="1" customFormat="1" ht="15.2" customHeight="1" x14ac:dyDescent="0.2">
      <c r="B92" s="28"/>
      <c r="C92" s="23" t="s">
        <v>26</v>
      </c>
      <c r="F92" s="21" t="str">
        <f>IF(E18="","",E18)</f>
        <v>Vyplň údaj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 x14ac:dyDescent="0.2">
      <c r="B93" s="28"/>
      <c r="L93" s="28"/>
    </row>
    <row r="94" spans="2:47" s="1" customFormat="1" ht="29.25" customHeight="1" x14ac:dyDescent="0.2">
      <c r="B94" s="28"/>
      <c r="C94" s="97" t="s">
        <v>92</v>
      </c>
      <c r="D94" s="89"/>
      <c r="E94" s="89"/>
      <c r="F94" s="89"/>
      <c r="G94" s="89"/>
      <c r="H94" s="89"/>
      <c r="I94" s="89"/>
      <c r="J94" s="98" t="s">
        <v>93</v>
      </c>
      <c r="K94" s="89"/>
      <c r="L94" s="28"/>
    </row>
    <row r="95" spans="2:47" s="1" customFormat="1" ht="10.35" customHeight="1" x14ac:dyDescent="0.2">
      <c r="B95" s="28"/>
      <c r="L95" s="28"/>
    </row>
    <row r="96" spans="2:47" s="1" customFormat="1" ht="22.9" customHeight="1" x14ac:dyDescent="0.2">
      <c r="B96" s="28"/>
      <c r="C96" s="99" t="s">
        <v>94</v>
      </c>
      <c r="J96" s="62">
        <f>J117</f>
        <v>0</v>
      </c>
      <c r="L96" s="28"/>
      <c r="AU96" s="13" t="s">
        <v>95</v>
      </c>
    </row>
    <row r="97" spans="2:12" s="8" customFormat="1" ht="24.95" customHeight="1" x14ac:dyDescent="0.2">
      <c r="B97" s="100"/>
      <c r="D97" s="101" t="s">
        <v>246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customHeight="1" x14ac:dyDescent="0.2">
      <c r="B98" s="28"/>
      <c r="L98" s="28"/>
    </row>
    <row r="99" spans="2:12" s="1" customFormat="1" ht="6.95" customHeight="1" x14ac:dyDescent="0.2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 x14ac:dyDescent="0.2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 x14ac:dyDescent="0.2">
      <c r="B104" s="28"/>
      <c r="C104" s="17" t="s">
        <v>99</v>
      </c>
      <c r="L104" s="28"/>
    </row>
    <row r="105" spans="2:12" s="1" customFormat="1" ht="6.95" customHeight="1" x14ac:dyDescent="0.2">
      <c r="B105" s="28"/>
      <c r="L105" s="28"/>
    </row>
    <row r="106" spans="2:12" s="1" customFormat="1" ht="12" customHeight="1" x14ac:dyDescent="0.2">
      <c r="B106" s="28"/>
      <c r="C106" s="23" t="s">
        <v>16</v>
      </c>
      <c r="L106" s="28"/>
    </row>
    <row r="107" spans="2:12" s="1" customFormat="1" ht="16.5" customHeight="1" x14ac:dyDescent="0.2">
      <c r="B107" s="28"/>
      <c r="E107" s="204" t="str">
        <f>E7</f>
        <v>Oprava měření trakčních napájecích stanic pro záznam hodnot napájení</v>
      </c>
      <c r="F107" s="205"/>
      <c r="G107" s="205"/>
      <c r="H107" s="205"/>
      <c r="L107" s="28"/>
    </row>
    <row r="108" spans="2:12" s="1" customFormat="1" ht="12" customHeight="1" x14ac:dyDescent="0.2">
      <c r="B108" s="28"/>
      <c r="C108" s="23" t="s">
        <v>89</v>
      </c>
      <c r="L108" s="28"/>
    </row>
    <row r="109" spans="2:12" s="1" customFormat="1" ht="16.5" customHeight="1" x14ac:dyDescent="0.2">
      <c r="B109" s="28"/>
      <c r="E109" s="168" t="str">
        <f>E9</f>
        <v>S03 - VON</v>
      </c>
      <c r="F109" s="203"/>
      <c r="G109" s="203"/>
      <c r="H109" s="203"/>
      <c r="L109" s="28"/>
    </row>
    <row r="110" spans="2:12" s="1" customFormat="1" ht="6.95" customHeight="1" x14ac:dyDescent="0.2">
      <c r="B110" s="28"/>
      <c r="L110" s="28"/>
    </row>
    <row r="111" spans="2:12" s="1" customFormat="1" ht="12" customHeight="1" x14ac:dyDescent="0.2">
      <c r="B111" s="28"/>
      <c r="C111" s="23" t="s">
        <v>19</v>
      </c>
      <c r="F111" s="21">
        <f>F12</f>
        <v>0</v>
      </c>
      <c r="I111" s="23" t="s">
        <v>21</v>
      </c>
      <c r="J111" s="48" t="str">
        <f>IF(J12="","",J12)</f>
        <v>18. 5. 2023</v>
      </c>
      <c r="L111" s="28"/>
    </row>
    <row r="112" spans="2:12" s="1" customFormat="1" ht="6.95" customHeight="1" x14ac:dyDescent="0.2">
      <c r="B112" s="28"/>
      <c r="L112" s="28"/>
    </row>
    <row r="113" spans="2:65" s="1" customFormat="1" ht="15.2" customHeight="1" x14ac:dyDescent="0.2">
      <c r="B113" s="28"/>
      <c r="C113" s="23" t="s">
        <v>23</v>
      </c>
      <c r="F113" s="21" t="str">
        <f>E15</f>
        <v xml:space="preserve"> </v>
      </c>
      <c r="I113" s="23" t="s">
        <v>28</v>
      </c>
      <c r="J113" s="26" t="str">
        <f>E21</f>
        <v xml:space="preserve"> </v>
      </c>
      <c r="L113" s="28"/>
    </row>
    <row r="114" spans="2:65" s="1" customFormat="1" ht="15.2" customHeight="1" x14ac:dyDescent="0.2">
      <c r="B114" s="28"/>
      <c r="C114" s="23" t="s">
        <v>26</v>
      </c>
      <c r="F114" s="21" t="str">
        <f>IF(E18="","",E18)</f>
        <v>Vyplň údaj</v>
      </c>
      <c r="I114" s="23" t="s">
        <v>30</v>
      </c>
      <c r="J114" s="26" t="str">
        <f>E24</f>
        <v xml:space="preserve"> </v>
      </c>
      <c r="L114" s="28"/>
    </row>
    <row r="115" spans="2:65" s="1" customFormat="1" ht="10.35" customHeight="1" x14ac:dyDescent="0.2">
      <c r="B115" s="28"/>
      <c r="L115" s="28"/>
    </row>
    <row r="116" spans="2:65" s="10" customFormat="1" ht="29.25" customHeight="1" x14ac:dyDescent="0.2">
      <c r="B116" s="108"/>
      <c r="C116" s="142" t="s">
        <v>100</v>
      </c>
      <c r="D116" s="143" t="s">
        <v>57</v>
      </c>
      <c r="E116" s="143" t="s">
        <v>53</v>
      </c>
      <c r="F116" s="143" t="s">
        <v>54</v>
      </c>
      <c r="G116" s="143" t="s">
        <v>101</v>
      </c>
      <c r="H116" s="143" t="s">
        <v>102</v>
      </c>
      <c r="I116" s="143" t="s">
        <v>103</v>
      </c>
      <c r="J116" s="143" t="s">
        <v>93</v>
      </c>
      <c r="K116" s="109" t="s">
        <v>104</v>
      </c>
      <c r="L116" s="108"/>
      <c r="M116" s="55" t="s">
        <v>1</v>
      </c>
      <c r="N116" s="56" t="s">
        <v>36</v>
      </c>
      <c r="O116" s="56" t="s">
        <v>105</v>
      </c>
      <c r="P116" s="56" t="s">
        <v>106</v>
      </c>
      <c r="Q116" s="56" t="s">
        <v>107</v>
      </c>
      <c r="R116" s="56" t="s">
        <v>108</v>
      </c>
      <c r="S116" s="56" t="s">
        <v>109</v>
      </c>
      <c r="T116" s="57" t="s">
        <v>110</v>
      </c>
    </row>
    <row r="117" spans="2:65" s="1" customFormat="1" ht="22.9" customHeight="1" x14ac:dyDescent="0.25">
      <c r="B117" s="28"/>
      <c r="C117" s="60" t="s">
        <v>111</v>
      </c>
      <c r="J117" s="144">
        <f>BK117</f>
        <v>0</v>
      </c>
      <c r="L117" s="28"/>
      <c r="M117" s="58"/>
      <c r="N117" s="49"/>
      <c r="O117" s="49"/>
      <c r="P117" s="110">
        <f>P118</f>
        <v>0</v>
      </c>
      <c r="Q117" s="49"/>
      <c r="R117" s="110">
        <f>R118</f>
        <v>0</v>
      </c>
      <c r="S117" s="49"/>
      <c r="T117" s="111">
        <f>T118</f>
        <v>0</v>
      </c>
      <c r="AT117" s="13" t="s">
        <v>71</v>
      </c>
      <c r="AU117" s="13" t="s">
        <v>95</v>
      </c>
      <c r="BK117" s="112">
        <f>BK118</f>
        <v>0</v>
      </c>
    </row>
    <row r="118" spans="2:65" s="11" customFormat="1" ht="25.9" customHeight="1" x14ac:dyDescent="0.2">
      <c r="B118" s="113"/>
      <c r="D118" s="114" t="s">
        <v>71</v>
      </c>
      <c r="E118" s="145" t="s">
        <v>247</v>
      </c>
      <c r="F118" s="145" t="s">
        <v>248</v>
      </c>
      <c r="J118" s="146">
        <f>BK118</f>
        <v>0</v>
      </c>
      <c r="L118" s="113"/>
      <c r="M118" s="115"/>
      <c r="P118" s="116">
        <f>SUM(P119:P120)</f>
        <v>0</v>
      </c>
      <c r="R118" s="116">
        <f>SUM(R119:R120)</f>
        <v>0</v>
      </c>
      <c r="T118" s="117">
        <f>SUM(T119:T120)</f>
        <v>0</v>
      </c>
      <c r="AR118" s="114" t="s">
        <v>135</v>
      </c>
      <c r="AT118" s="118" t="s">
        <v>71</v>
      </c>
      <c r="AU118" s="118" t="s">
        <v>72</v>
      </c>
      <c r="AY118" s="114" t="s">
        <v>115</v>
      </c>
      <c r="BK118" s="119">
        <f>SUM(BK119:BK120)</f>
        <v>0</v>
      </c>
    </row>
    <row r="119" spans="2:65" s="1" customFormat="1" ht="21.75" customHeight="1" x14ac:dyDescent="0.2">
      <c r="B119" s="28"/>
      <c r="C119" s="157" t="s">
        <v>79</v>
      </c>
      <c r="D119" s="157" t="s">
        <v>155</v>
      </c>
      <c r="E119" s="158" t="s">
        <v>249</v>
      </c>
      <c r="F119" s="159" t="s">
        <v>250</v>
      </c>
      <c r="G119" s="160" t="s">
        <v>251</v>
      </c>
      <c r="H119" s="141"/>
      <c r="I119" s="131"/>
      <c r="J119" s="162">
        <f>ROUND(I119*H119,2)</f>
        <v>0</v>
      </c>
      <c r="K119" s="159" t="s">
        <v>132</v>
      </c>
      <c r="L119" s="28"/>
      <c r="M119" s="132" t="s">
        <v>1</v>
      </c>
      <c r="N119" s="133" t="s">
        <v>37</v>
      </c>
      <c r="P119" s="125">
        <f>O119*H119</f>
        <v>0</v>
      </c>
      <c r="Q119" s="125">
        <v>0</v>
      </c>
      <c r="R119" s="125">
        <f>Q119*H119</f>
        <v>0</v>
      </c>
      <c r="S119" s="125">
        <v>0</v>
      </c>
      <c r="T119" s="126">
        <f>S119*H119</f>
        <v>0</v>
      </c>
      <c r="AR119" s="127" t="s">
        <v>126</v>
      </c>
      <c r="AT119" s="127" t="s">
        <v>155</v>
      </c>
      <c r="AU119" s="127" t="s">
        <v>79</v>
      </c>
      <c r="AY119" s="13" t="s">
        <v>115</v>
      </c>
      <c r="BE119" s="128">
        <f>IF(N119="základní",J119,0)</f>
        <v>0</v>
      </c>
      <c r="BF119" s="128">
        <f>IF(N119="snížená",J119,0)</f>
        <v>0</v>
      </c>
      <c r="BG119" s="128">
        <f>IF(N119="zákl. přenesená",J119,0)</f>
        <v>0</v>
      </c>
      <c r="BH119" s="128">
        <f>IF(N119="sníž. přenesená",J119,0)</f>
        <v>0</v>
      </c>
      <c r="BI119" s="128">
        <f>IF(N119="nulová",J119,0)</f>
        <v>0</v>
      </c>
      <c r="BJ119" s="13" t="s">
        <v>79</v>
      </c>
      <c r="BK119" s="128">
        <f>ROUND(I119*H119,2)</f>
        <v>0</v>
      </c>
      <c r="BL119" s="13" t="s">
        <v>126</v>
      </c>
      <c r="BM119" s="127" t="s">
        <v>81</v>
      </c>
    </row>
    <row r="120" spans="2:65" s="1" customFormat="1" ht="19.5" x14ac:dyDescent="0.2">
      <c r="B120" s="28"/>
      <c r="D120" s="155" t="s">
        <v>123</v>
      </c>
      <c r="F120" s="156" t="s">
        <v>252</v>
      </c>
      <c r="L120" s="28"/>
      <c r="M120" s="134"/>
      <c r="N120" s="135"/>
      <c r="O120" s="135"/>
      <c r="P120" s="135"/>
      <c r="Q120" s="135"/>
      <c r="R120" s="135"/>
      <c r="S120" s="135"/>
      <c r="T120" s="136"/>
      <c r="AT120" s="13" t="s">
        <v>123</v>
      </c>
      <c r="AU120" s="13" t="s">
        <v>79</v>
      </c>
    </row>
    <row r="121" spans="2:65" s="1" customFormat="1" ht="6.95" customHeight="1" x14ac:dyDescent="0.2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28"/>
    </row>
  </sheetData>
  <sheetProtection algorithmName="SHA-512" hashValue="yMrdjPzV3bDT+ttawvoiAGe8oA+BbW9/riZ3kPhUcEMAc9YYo0lbbBn5nNMQiY6xaXV5gxhQbPHZH02GVJsy7A==" saltValue="sHjCWaf/cD0IPFrySyzGOw==" spinCount="100000" sheet="1" objects="1" scenarios="1"/>
  <autoFilter ref="C116:K120" xr:uid="{00000000-0009-0000-0000-000003000000}"/>
  <mergeCells count="10">
    <mergeCell ref="E87:H87"/>
    <mergeCell ref="E107:H107"/>
    <mergeCell ref="E109:H109"/>
    <mergeCell ref="L2:V2"/>
    <mergeCell ref="D12:F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S01 - Technologická část</vt:lpstr>
      <vt:lpstr>S02 - Elektro</vt:lpstr>
      <vt:lpstr>S03 - VON</vt:lpstr>
      <vt:lpstr>'Rekapitulace stavby'!Názvy_tisku</vt:lpstr>
      <vt:lpstr>'S01 - Technologická část'!Názvy_tisku</vt:lpstr>
      <vt:lpstr>'S02 - Elektro'!Názvy_tisku</vt:lpstr>
      <vt:lpstr>'S03 - VON'!Názvy_tisku</vt:lpstr>
      <vt:lpstr>'Rekapitulace stavby'!Oblast_tisku</vt:lpstr>
      <vt:lpstr>'S01 - Technologická část'!Oblast_tisku</vt:lpstr>
      <vt:lpstr>'S02 - Elektro'!Oblast_tisku</vt:lpstr>
      <vt:lpstr>'S03 -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2023-05-18T06:05:00Z</dcterms:created>
  <dcterms:modified xsi:type="dcterms:W3CDTF">2023-05-19T08:42:45Z</dcterms:modified>
</cp:coreProperties>
</file>